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DOSSIERS/PAIE 2025/CHAPITRES 7 -8 - 9/2025/"/>
    </mc:Choice>
  </mc:AlternateContent>
  <xr:revisionPtr revIDLastSave="64" documentId="8_{CD050DE0-93CD-4655-A08C-4CEB94AB7015}" xr6:coauthVersionLast="47" xr6:coauthVersionMax="47" xr10:uidLastSave="{BF8031FD-41D8-4C9D-81EC-F6BA20FBBED0}"/>
  <bookViews>
    <workbookView xWindow="-108" yWindow="-108" windowWidth="23256" windowHeight="12456" activeTab="1" xr2:uid="{67F8E483-400E-4580-9B06-7062A7095E72}"/>
  </bookViews>
  <sheets>
    <sheet name="MATRICE CALCUL RED.GEN. de COT." sheetId="1" r:id="rId1"/>
    <sheet name="Feuil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O43" i="1"/>
  <c r="N43" i="1"/>
  <c r="N44" i="1" s="1"/>
  <c r="N45" i="1" s="1"/>
  <c r="N46" i="1" s="1"/>
  <c r="N47" i="1" s="1"/>
  <c r="N48" i="1" s="1"/>
  <c r="M43" i="1"/>
  <c r="M44" i="1" s="1"/>
  <c r="M45" i="1" s="1"/>
  <c r="M46" i="1" s="1"/>
  <c r="M47" i="1" s="1"/>
  <c r="M48" i="1" s="1"/>
  <c r="L43" i="1"/>
  <c r="L44" i="1" s="1"/>
  <c r="L45" i="1" s="1"/>
  <c r="K43" i="1"/>
  <c r="K44" i="1" s="1"/>
  <c r="K45" i="1" s="1"/>
  <c r="J43" i="1"/>
  <c r="I43" i="1"/>
  <c r="I44" i="1" s="1"/>
  <c r="I45" i="1" s="1"/>
  <c r="H43" i="1"/>
  <c r="G43" i="1"/>
  <c r="F43" i="1"/>
  <c r="E43" i="1"/>
  <c r="E44" i="1" s="1"/>
  <c r="E45" i="1" s="1"/>
  <c r="D43" i="1"/>
  <c r="N35" i="1"/>
  <c r="O35" i="1"/>
  <c r="M35" i="1"/>
  <c r="L35" i="1"/>
  <c r="K35" i="1"/>
  <c r="J35" i="1"/>
  <c r="I35" i="1"/>
  <c r="H35" i="1"/>
  <c r="G35" i="1"/>
  <c r="F35" i="1"/>
  <c r="E35" i="1"/>
  <c r="D35" i="1"/>
  <c r="G15" i="1"/>
  <c r="G16" i="1"/>
  <c r="G17" i="1"/>
  <c r="G18" i="1"/>
  <c r="G19" i="1"/>
  <c r="G20" i="1"/>
  <c r="G21" i="1"/>
  <c r="G22" i="1"/>
  <c r="G23" i="1"/>
  <c r="G13" i="1"/>
  <c r="G14" i="1"/>
  <c r="F15" i="1"/>
  <c r="F16" i="1"/>
  <c r="F17" i="1"/>
  <c r="F18" i="1"/>
  <c r="F19" i="1"/>
  <c r="H19" i="1" s="1"/>
  <c r="F20" i="1"/>
  <c r="F21" i="1"/>
  <c r="F22" i="1"/>
  <c r="F23" i="1"/>
  <c r="F14" i="1"/>
  <c r="F13" i="1"/>
  <c r="G12" i="1"/>
  <c r="F12" i="1"/>
  <c r="F44" i="1"/>
  <c r="F45" i="1" s="1"/>
  <c r="G44" i="1"/>
  <c r="G45" i="1" s="1"/>
  <c r="H44" i="1"/>
  <c r="H45" i="1" s="1"/>
  <c r="J44" i="1"/>
  <c r="J45" i="1" s="1"/>
  <c r="O44" i="1"/>
  <c r="O45" i="1" s="1"/>
  <c r="D44" i="1"/>
  <c r="D45" i="1" s="1"/>
  <c r="D3" i="1"/>
  <c r="D33" i="1"/>
  <c r="D31" i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E12" i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C12" i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H21" i="1" l="1"/>
  <c r="H22" i="1"/>
  <c r="H17" i="1"/>
  <c r="H14" i="1"/>
  <c r="H15" i="1"/>
  <c r="H16" i="1"/>
  <c r="H20" i="1"/>
  <c r="H18" i="1"/>
  <c r="H23" i="1"/>
  <c r="H13" i="1"/>
  <c r="H12" i="1"/>
  <c r="L46" i="1"/>
  <c r="L47" i="1" s="1"/>
  <c r="L48" i="1" s="1"/>
  <c r="J46" i="1"/>
  <c r="J47" i="1" s="1"/>
  <c r="J48" i="1" s="1"/>
  <c r="D46" i="1"/>
  <c r="D47" i="1" s="1"/>
  <c r="D48" i="1" s="1"/>
  <c r="H46" i="1"/>
  <c r="H47" i="1" s="1"/>
  <c r="H48" i="1" s="1"/>
  <c r="O46" i="1"/>
  <c r="O47" i="1" s="1"/>
  <c r="G46" i="1"/>
  <c r="G47" i="1" s="1"/>
  <c r="G48" i="1" s="1"/>
  <c r="F46" i="1"/>
  <c r="F47" i="1" s="1"/>
  <c r="F48" i="1" s="1"/>
  <c r="E46" i="1"/>
  <c r="E47" i="1" s="1"/>
  <c r="E48" i="1" s="1"/>
  <c r="I46" i="1"/>
  <c r="I47" i="1" s="1"/>
  <c r="I48" i="1" s="1"/>
  <c r="K46" i="1"/>
  <c r="K47" i="1" s="1"/>
  <c r="K48" i="1" s="1"/>
  <c r="D36" i="1"/>
  <c r="D37" i="1" s="1"/>
  <c r="D38" i="1" s="1"/>
  <c r="E33" i="1"/>
  <c r="D49" i="1" l="1"/>
  <c r="E49" i="1" s="1"/>
  <c r="F49" i="1" s="1"/>
  <c r="G49" i="1" s="1"/>
  <c r="H49" i="1" s="1"/>
  <c r="I49" i="1" s="1"/>
  <c r="J49" i="1" s="1"/>
  <c r="K49" i="1" s="1"/>
  <c r="L49" i="1" s="1"/>
  <c r="M49" i="1" s="1"/>
  <c r="N49" i="1" s="1"/>
  <c r="D39" i="1"/>
  <c r="D40" i="1" s="1"/>
  <c r="D41" i="1" s="1"/>
  <c r="E36" i="1"/>
  <c r="E37" i="1" s="1"/>
  <c r="E38" i="1" s="1"/>
  <c r="F33" i="1"/>
  <c r="E39" i="1" l="1"/>
  <c r="E40" i="1" s="1"/>
  <c r="E41" i="1" s="1"/>
  <c r="F36" i="1"/>
  <c r="F37" i="1" s="1"/>
  <c r="F38" i="1" s="1"/>
  <c r="G33" i="1"/>
  <c r="F39" i="1" l="1"/>
  <c r="F40" i="1" s="1"/>
  <c r="F41" i="1" s="1"/>
  <c r="H33" i="1"/>
  <c r="I33" i="1" l="1"/>
  <c r="H36" i="1"/>
  <c r="H37" i="1" s="1"/>
  <c r="H38" i="1" s="1"/>
  <c r="G36" i="1"/>
  <c r="G37" i="1" s="1"/>
  <c r="G38" i="1" s="1"/>
  <c r="H39" i="1" l="1"/>
  <c r="H40" i="1" s="1"/>
  <c r="G39" i="1"/>
  <c r="G40" i="1" s="1"/>
  <c r="G41" i="1" s="1"/>
  <c r="J33" i="1"/>
  <c r="I36" i="1"/>
  <c r="I37" i="1" s="1"/>
  <c r="I38" i="1" s="1"/>
  <c r="H41" i="1" l="1"/>
  <c r="I39" i="1"/>
  <c r="I40" i="1" s="1"/>
  <c r="I41" i="1" s="1"/>
  <c r="K33" i="1"/>
  <c r="J36" i="1"/>
  <c r="J37" i="1" s="1"/>
  <c r="J38" i="1" s="1"/>
  <c r="J39" i="1" l="1"/>
  <c r="J40" i="1" s="1"/>
  <c r="J41" i="1" s="1"/>
  <c r="L33" i="1"/>
  <c r="K36" i="1"/>
  <c r="K37" i="1" s="1"/>
  <c r="K38" i="1" s="1"/>
  <c r="K39" i="1" l="1"/>
  <c r="K40" i="1" s="1"/>
  <c r="K41" i="1" s="1"/>
  <c r="M33" i="1"/>
  <c r="L36" i="1"/>
  <c r="L37" i="1" s="1"/>
  <c r="L38" i="1" s="1"/>
  <c r="L39" i="1" l="1"/>
  <c r="L40" i="1" s="1"/>
  <c r="L41" i="1" s="1"/>
  <c r="N33" i="1"/>
  <c r="M36" i="1" l="1"/>
  <c r="M37" i="1" s="1"/>
  <c r="M38" i="1" s="1"/>
  <c r="M39" i="1"/>
  <c r="M40" i="1" s="1"/>
  <c r="M41" i="1" s="1"/>
  <c r="O33" i="1"/>
  <c r="N36" i="1"/>
  <c r="N37" i="1" s="1"/>
  <c r="N38" i="1" s="1"/>
  <c r="N39" i="1" l="1"/>
  <c r="N40" i="1" s="1"/>
  <c r="N41" i="1" s="1"/>
  <c r="D53" i="1"/>
  <c r="D54" i="1" s="1"/>
  <c r="D55" i="1" s="1"/>
  <c r="D56" i="1" s="1"/>
  <c r="D57" i="1" s="1"/>
  <c r="O36" i="1"/>
  <c r="O37" i="1" s="1"/>
  <c r="O38" i="1" s="1"/>
  <c r="O39" i="1" s="1"/>
  <c r="O40" i="1" s="1"/>
  <c r="O49" i="1" l="1"/>
  <c r="O48" i="1" s="1"/>
  <c r="O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2" authorId="0" shapeId="0" xr:uid="{316F0B02-37A6-4545-86AD-5CC07A499C59}">
      <text>
        <r>
          <rPr>
            <sz val="9"/>
            <color indexed="81"/>
            <rFont val="Tahoma"/>
            <family val="2"/>
          </rPr>
          <t xml:space="preserve">Ce coefficient doit être arrondi avec 4 chiffres après la virgule
</t>
        </r>
      </text>
    </comment>
    <comment ref="G12" authorId="0" shapeId="0" xr:uid="{ED8DBC05-62BD-4F04-9E0F-4B677879889C}">
      <text>
        <r>
          <rPr>
            <sz val="9"/>
            <color indexed="81"/>
            <rFont val="Tahoma"/>
            <family val="2"/>
          </rPr>
          <t xml:space="preserve">Le montant de la réduction doit être arrondi à 2 chiffres après la virgule 
</t>
        </r>
      </text>
    </comment>
    <comment ref="H13" authorId="0" shapeId="0" xr:uid="{D297152A-7D63-4D1F-A70A-D83934E4D068}">
      <text>
        <r>
          <rPr>
            <sz val="9"/>
            <color indexed="81"/>
            <rFont val="Tahoma"/>
            <family val="2"/>
          </rPr>
          <t xml:space="preserve">Ce montant apparaîtra sur le bulletin de paie en Négatif 
</t>
        </r>
      </text>
    </comment>
    <comment ref="H14" authorId="0" shapeId="0" xr:uid="{4034EB18-CFAF-4414-ABFF-9B90B394EB21}">
      <text>
        <r>
          <rPr>
            <sz val="9"/>
            <color indexed="81"/>
            <rFont val="Tahoma"/>
            <family val="2"/>
          </rPr>
          <t xml:space="preserve">Ce montant apparaîtra sur le bulletin de paie avec un signe positif 
</t>
        </r>
      </text>
    </comment>
  </commentList>
</comments>
</file>

<file path=xl/sharedStrings.xml><?xml version="1.0" encoding="utf-8"?>
<sst xmlns="http://schemas.openxmlformats.org/spreadsheetml/2006/main" count="92" uniqueCount="82">
  <si>
    <t xml:space="preserve">Entreprise de moins de 50 salariés </t>
  </si>
  <si>
    <t xml:space="preserve">Entreprise de 50 ou + de 50 salariés </t>
  </si>
  <si>
    <t xml:space="preserve">Choisissez votre coefficent </t>
  </si>
  <si>
    <t>SMICH 1 du 01/05/2023 au 31/12/2023</t>
  </si>
  <si>
    <t xml:space="preserve">Si on vous demande de calculer la réduction  GENERALE DE COTISATIONS  en cumulé vous pouvez utiliser la Présentation 1 ou la Presentation 2 </t>
  </si>
  <si>
    <t xml:space="preserve">Présentation 1 </t>
  </si>
  <si>
    <t>Les cellules en Jaune sont les données du mois</t>
  </si>
  <si>
    <t>A</t>
  </si>
  <si>
    <t xml:space="preserve">B </t>
  </si>
  <si>
    <t>C</t>
  </si>
  <si>
    <t>D</t>
  </si>
  <si>
    <t>E</t>
  </si>
  <si>
    <t>F</t>
  </si>
  <si>
    <t>G</t>
  </si>
  <si>
    <t>H</t>
  </si>
  <si>
    <t xml:space="preserve">Brut du mois </t>
  </si>
  <si>
    <t xml:space="preserve">Brut Cumulé </t>
  </si>
  <si>
    <t>Nombre d'heures URSSAF du Mois</t>
  </si>
  <si>
    <t xml:space="preserve">Nombre d'heures URSSAF Cumulées </t>
  </si>
  <si>
    <t>Coefficient RED. GEN. De COT.Cumulé</t>
  </si>
  <si>
    <t xml:space="preserve">Réduction GEN. De COT.  Cumulée </t>
  </si>
  <si>
    <t xml:space="preserve">Réduction GEN. De COT. du mois </t>
  </si>
  <si>
    <t>JANVIER</t>
  </si>
  <si>
    <t xml:space="preserve">FEVRIER </t>
  </si>
  <si>
    <t>MARS</t>
  </si>
  <si>
    <t xml:space="preserve">AVRIL 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</si>
  <si>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</si>
  <si>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</si>
  <si>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</si>
  <si>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</si>
  <si>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</si>
  <si>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</si>
  <si>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</si>
  <si>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</si>
  <si>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Présentation 2 </t>
  </si>
  <si>
    <t xml:space="preserve">JANVIER </t>
  </si>
  <si>
    <t>FEVRIER</t>
  </si>
  <si>
    <t xml:space="preserve">MARS </t>
  </si>
  <si>
    <t>AVRIL</t>
  </si>
  <si>
    <t>SEPT.</t>
  </si>
  <si>
    <t>OCT.</t>
  </si>
  <si>
    <t>NOV.</t>
  </si>
  <si>
    <t>DEC.</t>
  </si>
  <si>
    <t>Brut cumulé</t>
  </si>
  <si>
    <t xml:space="preserve">Heures du mois </t>
  </si>
  <si>
    <t xml:space="preserve">Heures cumulées </t>
  </si>
  <si>
    <t xml:space="preserve">REGULARISATION PROGRESSIVE </t>
  </si>
  <si>
    <t xml:space="preserve">A = 1,6 * Nb d'heures  Cumulées *SMICH </t>
  </si>
  <si>
    <t xml:space="preserve">B = A / Salaire brut Cumulé  du mois </t>
  </si>
  <si>
    <t xml:space="preserve">C = B - 1 </t>
  </si>
  <si>
    <t xml:space="preserve">D = C *Coefficient / 0,6 </t>
  </si>
  <si>
    <t>Réduction GEN. De COT.  Cumulée   = Brut  Cumulé * Coefficient Cumulé</t>
  </si>
  <si>
    <t xml:space="preserve">A = 1,6 * Nb d'heures *SMICH </t>
  </si>
  <si>
    <t xml:space="preserve">B = A / Salaire brut   du mois </t>
  </si>
  <si>
    <t xml:space="preserve">Réduction GEN. De COT.    = Brut  * Coefficient </t>
  </si>
  <si>
    <t xml:space="preserve">Réduction GEN. De COT. Cumulée </t>
  </si>
  <si>
    <t xml:space="preserve">sur l'ANNEE </t>
  </si>
  <si>
    <t xml:space="preserve">A = 1,6 * Nb d'heures Cumulées  *SMICH </t>
  </si>
  <si>
    <t xml:space="preserve">B = A / Salaire brut  Cumulé du mois </t>
  </si>
  <si>
    <t>NB.</t>
  </si>
  <si>
    <t xml:space="preserve">Sur le BP </t>
  </si>
  <si>
    <t xml:space="preserve">dans la rubrique </t>
  </si>
  <si>
    <t xml:space="preserve">Exonérations et allègements de cotisations </t>
  </si>
  <si>
    <t xml:space="preserve">La réduction apparaîtra avec un signe inverse de celui figurant sur ce tableau </t>
  </si>
  <si>
    <t xml:space="preserve">Allégements de cotisations employeur </t>
  </si>
  <si>
    <t xml:space="preserve">La réduction apparaîtra avec le même signe que celui figurant sur ce tableau </t>
  </si>
  <si>
    <t xml:space="preserve">Ceci est vrai pour l'ensemble des exercices qui suivent </t>
  </si>
  <si>
    <t xml:space="preserve">Limite éventuellement applicable  </t>
  </si>
  <si>
    <t xml:space="preserve">Limite éventuellement applicable </t>
  </si>
  <si>
    <t xml:space="preserve">Limite événtuellement applicable au coefficient </t>
  </si>
  <si>
    <t xml:space="preserve">SMICH  du 01/11/2024 au 31/12/2024 </t>
  </si>
  <si>
    <t xml:space="preserve">Réduction Générale de Cot. Cumulée = Brut cumulé * Coefficient cumulé </t>
  </si>
  <si>
    <t>SMICH  du 01/01/2024 au 31/10/2024</t>
  </si>
  <si>
    <t xml:space="preserve">Salaire brut Cumulé </t>
  </si>
  <si>
    <t>-</t>
  </si>
  <si>
    <t>(1,6*SMICH*Nb d'heures Cumulées )</t>
  </si>
  <si>
    <t>*</t>
  </si>
  <si>
    <t>(</t>
  </si>
  <si>
    <t>)</t>
  </si>
  <si>
    <t>0,3234 (ou 0,31,94)</t>
  </si>
  <si>
    <t>SMICH  01/01/2025</t>
  </si>
  <si>
    <t>REGULARISATION ANNUELLE ( la réduction gén de chaque mois est calculée sans tenir compte du ou des mois précédents sauf en Décembre)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</si>
</sst>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.0000"/>
    <numFmt numFmtId="166" formatCode="#,##0.00000"/>
    <numFmt numFmtId="167" formatCode="_-* #,##0.00000\ _€_-;\-* #,##0.00000\ _€_-;_-* &quot;-&quot;??\ _€_-;_-@_-"/>
    <numFmt numFmtId="168" formatCode="_-* #,##0.0000\ _€_-;\-* #,##0.0000\ _€_-;_-* &quot;-&quot;??\ _€_-;_-@_-"/>
    <numFmt numFmtId="169" formatCode="_-* #,##0.000000\ _€_-;\-* #,##0.000000\ _€_-;_-* &quot;-&quot;??\ _€_-;_-@_-"/>
    <numFmt numFmtId="170" formatCode="_-* #,##0.0000000\ _€_-;\-* #,##0.0000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0"/>
      <name val="Times New Roman"/>
      <family val="1"/>
    </font>
    <font>
      <i/>
      <sz val="12"/>
      <color theme="0"/>
      <name val="Times New Roman"/>
      <family val="1"/>
    </font>
    <font>
      <b/>
      <i/>
      <sz val="14"/>
      <color rgb="FFFFFF00"/>
      <name val="Times New Roman"/>
      <family val="1"/>
    </font>
    <font>
      <i/>
      <sz val="12"/>
      <color rgb="FFFFFF00"/>
      <name val="Times New Roman"/>
      <family val="1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0" borderId="0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6" fillId="0" borderId="1" xfId="1" applyNumberFormat="1" applyFont="1" applyBorder="1" applyAlignment="1">
      <alignment horizontal="center" vertical="center" wrapText="1"/>
    </xf>
    <xf numFmtId="170" fontId="6" fillId="0" borderId="1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3" fontId="2" fillId="2" borderId="4" xfId="1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4" fontId="7" fillId="4" borderId="1" xfId="0" applyNumberFormat="1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horizontal="center" vertical="center" wrapText="1"/>
    </xf>
    <xf numFmtId="43" fontId="8" fillId="4" borderId="1" xfId="1" applyFont="1" applyFill="1" applyBorder="1" applyAlignment="1">
      <alignment horizontal="center" vertical="center" wrapText="1"/>
    </xf>
    <xf numFmtId="43" fontId="10" fillId="4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43" fontId="2" fillId="0" borderId="7" xfId="1" applyFont="1" applyBorder="1" applyAlignment="1">
      <alignment horizontal="center" vertical="center" wrapText="1"/>
    </xf>
    <xf numFmtId="43" fontId="2" fillId="0" borderId="0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48</xdr:row>
      <xdr:rowOff>412750</xdr:rowOff>
    </xdr:from>
    <xdr:to>
      <xdr:col>14</xdr:col>
      <xdr:colOff>31750</xdr:colOff>
      <xdr:row>56</xdr:row>
      <xdr:rowOff>336550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E05A2606-21F4-A1CE-1825-E30FC16EB76A}"/>
            </a:ext>
          </a:extLst>
        </xdr:cNvPr>
        <xdr:cNvCxnSpPr/>
      </xdr:nvCxnSpPr>
      <xdr:spPr>
        <a:xfrm flipV="1">
          <a:off x="3759200" y="16522700"/>
          <a:ext cx="8299450" cy="2197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A34A7-7DEC-4950-8514-9B8009EE6006}">
  <dimension ref="A1:P63"/>
  <sheetViews>
    <sheetView topLeftCell="B1" zoomScale="120" zoomScaleNormal="120" workbookViewId="0">
      <selection activeCell="G56" sqref="G56"/>
    </sheetView>
  </sheetViews>
  <sheetFormatPr baseColWidth="10" defaultColWidth="11.44140625" defaultRowHeight="13.8" x14ac:dyDescent="0.25"/>
  <cols>
    <col min="1" max="1" width="14.6640625" style="1" customWidth="1"/>
    <col min="2" max="2" width="13.88671875" style="1" customWidth="1"/>
    <col min="3" max="3" width="11.5546875" style="1" customWidth="1"/>
    <col min="4" max="4" width="14.44140625" style="1" customWidth="1"/>
    <col min="5" max="5" width="12.33203125" style="1" customWidth="1"/>
    <col min="6" max="6" width="14.6640625" style="1" customWidth="1"/>
    <col min="7" max="7" width="11.44140625" style="1" customWidth="1"/>
    <col min="8" max="8" width="11.88671875" style="1" customWidth="1"/>
    <col min="9" max="9" width="11.44140625" style="1" customWidth="1"/>
    <col min="10" max="11" width="12" style="1" customWidth="1"/>
    <col min="12" max="14" width="11.6640625" style="1" bestFit="1" customWidth="1"/>
    <col min="15" max="15" width="13" style="1" bestFit="1" customWidth="1"/>
    <col min="16" max="16" width="3.5546875" style="1" customWidth="1"/>
    <col min="17" max="16384" width="11.44140625" style="1"/>
  </cols>
  <sheetData>
    <row r="1" spans="1:10" ht="28.5" customHeight="1" x14ac:dyDescent="0.25">
      <c r="B1" s="40" t="s">
        <v>0</v>
      </c>
      <c r="C1" s="40"/>
      <c r="D1" s="2">
        <v>0.31940000000000002</v>
      </c>
      <c r="E1" s="2">
        <v>1</v>
      </c>
      <c r="G1" s="40" t="s">
        <v>3</v>
      </c>
      <c r="H1" s="40"/>
      <c r="I1" s="4">
        <v>11.52</v>
      </c>
      <c r="J1" s="2"/>
    </row>
    <row r="2" spans="1:10" ht="28.5" customHeight="1" x14ac:dyDescent="0.25">
      <c r="B2" s="40" t="s">
        <v>1</v>
      </c>
      <c r="C2" s="40"/>
      <c r="D2" s="2">
        <v>0.32340000000000002</v>
      </c>
      <c r="E2" s="2">
        <v>2</v>
      </c>
      <c r="G2" s="40" t="s">
        <v>72</v>
      </c>
      <c r="H2" s="40"/>
      <c r="I2" s="4">
        <v>11.65</v>
      </c>
      <c r="J2" s="2"/>
    </row>
    <row r="3" spans="1:10" ht="28.5" customHeight="1" x14ac:dyDescent="0.25">
      <c r="B3" s="42" t="s">
        <v>2</v>
      </c>
      <c r="C3" s="43"/>
      <c r="D3" s="3">
        <f>D2</f>
        <v>0.32340000000000002</v>
      </c>
      <c r="E3" s="2">
        <v>3</v>
      </c>
      <c r="G3" s="40" t="s">
        <v>70</v>
      </c>
      <c r="H3" s="40"/>
      <c r="I3" s="4">
        <v>11.88</v>
      </c>
      <c r="J3" s="2"/>
    </row>
    <row r="4" spans="1:10" ht="28.5" customHeight="1" x14ac:dyDescent="0.25">
      <c r="B4" s="40" t="s">
        <v>80</v>
      </c>
      <c r="C4" s="40"/>
      <c r="D4" s="4">
        <v>11.88</v>
      </c>
      <c r="E4" s="2">
        <v>4</v>
      </c>
    </row>
    <row r="5" spans="1:10" ht="28.5" customHeight="1" x14ac:dyDescent="0.25"/>
    <row r="6" spans="1:10" ht="42.75" customHeight="1" x14ac:dyDescent="0.25"/>
    <row r="7" spans="1:10" x14ac:dyDescent="0.25">
      <c r="B7" s="1" t="s">
        <v>4</v>
      </c>
      <c r="D7" s="5"/>
    </row>
    <row r="8" spans="1:10" x14ac:dyDescent="0.25">
      <c r="D8" s="5"/>
    </row>
    <row r="9" spans="1:10" x14ac:dyDescent="0.25">
      <c r="A9" s="1" t="s">
        <v>5</v>
      </c>
      <c r="C9" s="1" t="s">
        <v>6</v>
      </c>
    </row>
    <row r="10" spans="1:10" x14ac:dyDescent="0.25">
      <c r="A10" s="6" t="s">
        <v>7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12</v>
      </c>
      <c r="G10" s="6" t="s">
        <v>13</v>
      </c>
      <c r="H10" s="6" t="s">
        <v>14</v>
      </c>
    </row>
    <row r="11" spans="1:10" ht="55.2" x14ac:dyDescent="0.25">
      <c r="B11" s="7" t="s">
        <v>15</v>
      </c>
      <c r="C11" s="7" t="s">
        <v>16</v>
      </c>
      <c r="D11" s="7" t="s">
        <v>17</v>
      </c>
      <c r="E11" s="7" t="s">
        <v>18</v>
      </c>
      <c r="F11" s="7" t="s">
        <v>19</v>
      </c>
      <c r="G11" s="7" t="s">
        <v>20</v>
      </c>
      <c r="H11" s="7" t="s">
        <v>21</v>
      </c>
      <c r="I11" s="8">
        <v>11</v>
      </c>
    </row>
    <row r="12" spans="1:10" ht="30" customHeight="1" x14ac:dyDescent="0.25">
      <c r="A12" s="2" t="s">
        <v>22</v>
      </c>
      <c r="B12" s="9">
        <v>2000</v>
      </c>
      <c r="C12" s="10">
        <f>B12</f>
        <v>2000</v>
      </c>
      <c r="D12" s="11">
        <v>151.66999999999999</v>
      </c>
      <c r="E12" s="12">
        <f>D12</f>
        <v>151.66999999999999</v>
      </c>
      <c r="F12" s="13">
        <f>ROUND(((1.6*E12*$D$4/C12)-1)*$D$3/0.6,4)</f>
        <v>0.23799999999999999</v>
      </c>
      <c r="G12" s="12">
        <f>ROUND(C12*F12,2)</f>
        <v>476</v>
      </c>
      <c r="H12" s="12">
        <f>G12</f>
        <v>476</v>
      </c>
      <c r="I12" s="8">
        <v>12</v>
      </c>
    </row>
    <row r="13" spans="1:10" ht="30" customHeight="1" x14ac:dyDescent="0.25">
      <c r="A13" s="2" t="s">
        <v>23</v>
      </c>
      <c r="B13" s="9">
        <v>2000</v>
      </c>
      <c r="C13" s="10">
        <f>B13+C12</f>
        <v>4000</v>
      </c>
      <c r="D13" s="11">
        <v>151.66999999999999</v>
      </c>
      <c r="E13" s="12">
        <f>E12+D13</f>
        <v>303.33999999999997</v>
      </c>
      <c r="F13" s="13">
        <f>ROUND(((1.6*E13*$D$4/C13)-1)*$D$3/0.6,4)</f>
        <v>0.23799999999999999</v>
      </c>
      <c r="G13" s="12">
        <f t="shared" ref="G13:G23" si="0">ROUND(C13*F13,2)</f>
        <v>952</v>
      </c>
      <c r="H13" s="12">
        <f>G13-G12</f>
        <v>476</v>
      </c>
      <c r="I13" s="8">
        <v>13</v>
      </c>
    </row>
    <row r="14" spans="1:10" ht="30" customHeight="1" x14ac:dyDescent="0.25">
      <c r="A14" s="2" t="s">
        <v>24</v>
      </c>
      <c r="B14" s="9">
        <v>2705.49</v>
      </c>
      <c r="C14" s="10">
        <f>B14+C13</f>
        <v>6705.49</v>
      </c>
      <c r="D14" s="11">
        <v>125.29</v>
      </c>
      <c r="E14" s="12">
        <f>E13+D14</f>
        <v>428.63</v>
      </c>
      <c r="F14" s="13">
        <f>ROUND(((1.6*E14*$D$4/C14)-1)*$D$3/0.6,4)</f>
        <v>0.1159</v>
      </c>
      <c r="G14" s="12">
        <f t="shared" si="0"/>
        <v>777.17</v>
      </c>
      <c r="H14" s="12">
        <f t="shared" ref="H14:H23" si="1">G14-G13</f>
        <v>-174.83000000000004</v>
      </c>
      <c r="I14" s="8">
        <v>14</v>
      </c>
    </row>
    <row r="15" spans="1:10" ht="30.75" customHeight="1" x14ac:dyDescent="0.25">
      <c r="A15" s="2" t="s">
        <v>25</v>
      </c>
      <c r="B15" s="9">
        <v>2000</v>
      </c>
      <c r="C15" s="10">
        <f t="shared" ref="C15:C23" si="2">B15+C14</f>
        <v>8705.49</v>
      </c>
      <c r="D15" s="11">
        <v>151.66999999999999</v>
      </c>
      <c r="E15" s="12">
        <f t="shared" ref="E15:E23" si="3">E14+D15</f>
        <v>580.29999999999995</v>
      </c>
      <c r="F15" s="13">
        <f t="shared" ref="F15:F23" si="4">ROUND(((1.6*E15*$D$4/C15)-1)*$D$3/0.6,4)</f>
        <v>0.1439</v>
      </c>
      <c r="G15" s="12">
        <f t="shared" si="0"/>
        <v>1252.72</v>
      </c>
      <c r="H15" s="12">
        <f t="shared" si="1"/>
        <v>475.55000000000007</v>
      </c>
      <c r="I15" s="8">
        <v>15</v>
      </c>
    </row>
    <row r="16" spans="1:10" ht="30.75" customHeight="1" x14ac:dyDescent="0.25">
      <c r="A16" s="2" t="s">
        <v>26</v>
      </c>
      <c r="B16" s="9">
        <v>2000</v>
      </c>
      <c r="C16" s="10">
        <f t="shared" si="2"/>
        <v>10705.49</v>
      </c>
      <c r="D16" s="11">
        <v>151.66999999999999</v>
      </c>
      <c r="E16" s="12">
        <f t="shared" si="3"/>
        <v>731.96999999999991</v>
      </c>
      <c r="F16" s="13">
        <f t="shared" si="4"/>
        <v>0.1615</v>
      </c>
      <c r="G16" s="12">
        <f t="shared" si="0"/>
        <v>1728.94</v>
      </c>
      <c r="H16" s="12">
        <f t="shared" si="1"/>
        <v>476.22</v>
      </c>
      <c r="I16" s="8">
        <v>16</v>
      </c>
    </row>
    <row r="17" spans="1:16" ht="30.75" customHeight="1" x14ac:dyDescent="0.25">
      <c r="A17" s="2" t="s">
        <v>27</v>
      </c>
      <c r="B17" s="9">
        <v>2000</v>
      </c>
      <c r="C17" s="10">
        <f t="shared" si="2"/>
        <v>12705.49</v>
      </c>
      <c r="D17" s="11">
        <v>151.66999999999999</v>
      </c>
      <c r="E17" s="12">
        <f t="shared" si="3"/>
        <v>883.63999999999987</v>
      </c>
      <c r="F17" s="13">
        <f t="shared" si="4"/>
        <v>0.17349999999999999</v>
      </c>
      <c r="G17" s="12">
        <f t="shared" si="0"/>
        <v>2204.4</v>
      </c>
      <c r="H17" s="12">
        <f t="shared" si="1"/>
        <v>475.46000000000004</v>
      </c>
      <c r="I17" s="8">
        <v>17</v>
      </c>
    </row>
    <row r="18" spans="1:16" ht="30.75" customHeight="1" x14ac:dyDescent="0.25">
      <c r="A18" s="2" t="s">
        <v>28</v>
      </c>
      <c r="B18" s="9">
        <v>4000</v>
      </c>
      <c r="C18" s="10">
        <f t="shared" si="2"/>
        <v>16705.489999999998</v>
      </c>
      <c r="D18" s="11">
        <v>151.66999999999999</v>
      </c>
      <c r="E18" s="12">
        <f t="shared" si="3"/>
        <v>1035.31</v>
      </c>
      <c r="F18" s="13">
        <f t="shared" si="4"/>
        <v>9.5899999999999999E-2</v>
      </c>
      <c r="G18" s="12">
        <f t="shared" si="0"/>
        <v>1602.06</v>
      </c>
      <c r="H18" s="12">
        <f t="shared" si="1"/>
        <v>-602.34000000000015</v>
      </c>
      <c r="I18" s="8">
        <v>18</v>
      </c>
    </row>
    <row r="19" spans="1:16" ht="30.75" customHeight="1" x14ac:dyDescent="0.25">
      <c r="A19" s="2" t="s">
        <v>29</v>
      </c>
      <c r="B19" s="9">
        <v>2000</v>
      </c>
      <c r="C19" s="10">
        <f t="shared" si="2"/>
        <v>18705.489999999998</v>
      </c>
      <c r="D19" s="11">
        <v>151.66999999999999</v>
      </c>
      <c r="E19" s="12">
        <f t="shared" si="3"/>
        <v>1186.98</v>
      </c>
      <c r="F19" s="13">
        <f t="shared" si="4"/>
        <v>0.1111</v>
      </c>
      <c r="G19" s="12">
        <f t="shared" si="0"/>
        <v>2078.1799999999998</v>
      </c>
      <c r="H19" s="12">
        <f t="shared" si="1"/>
        <v>476.11999999999989</v>
      </c>
      <c r="I19" s="8">
        <v>19</v>
      </c>
    </row>
    <row r="20" spans="1:16" ht="30.75" customHeight="1" x14ac:dyDescent="0.25">
      <c r="A20" s="2" t="s">
        <v>30</v>
      </c>
      <c r="B20" s="9">
        <v>2000</v>
      </c>
      <c r="C20" s="10">
        <f t="shared" si="2"/>
        <v>20705.489999999998</v>
      </c>
      <c r="D20" s="11">
        <v>151.66999999999999</v>
      </c>
      <c r="E20" s="12">
        <f t="shared" si="3"/>
        <v>1338.65</v>
      </c>
      <c r="F20" s="13">
        <f t="shared" si="4"/>
        <v>0.1234</v>
      </c>
      <c r="G20" s="12">
        <f t="shared" si="0"/>
        <v>2555.06</v>
      </c>
      <c r="H20" s="12">
        <f t="shared" si="1"/>
        <v>476.88000000000011</v>
      </c>
      <c r="I20" s="8">
        <v>20</v>
      </c>
    </row>
    <row r="21" spans="1:16" ht="30.75" customHeight="1" x14ac:dyDescent="0.25">
      <c r="A21" s="2" t="s">
        <v>31</v>
      </c>
      <c r="B21" s="9">
        <v>2000</v>
      </c>
      <c r="C21" s="10">
        <f t="shared" si="2"/>
        <v>22705.489999999998</v>
      </c>
      <c r="D21" s="11">
        <v>151.66999999999999</v>
      </c>
      <c r="E21" s="12">
        <f t="shared" si="3"/>
        <v>1490.3200000000002</v>
      </c>
      <c r="F21" s="13">
        <f t="shared" si="4"/>
        <v>0.13350000000000001</v>
      </c>
      <c r="G21" s="12">
        <f t="shared" si="0"/>
        <v>3031.18</v>
      </c>
      <c r="H21" s="12">
        <f t="shared" si="1"/>
        <v>476.11999999999989</v>
      </c>
      <c r="I21" s="8">
        <v>21</v>
      </c>
    </row>
    <row r="22" spans="1:16" ht="30.75" customHeight="1" x14ac:dyDescent="0.25">
      <c r="A22" s="2" t="s">
        <v>32</v>
      </c>
      <c r="B22" s="9">
        <v>2000</v>
      </c>
      <c r="C22" s="10">
        <f t="shared" si="2"/>
        <v>24705.489999999998</v>
      </c>
      <c r="D22" s="11">
        <v>151.66999999999999</v>
      </c>
      <c r="E22" s="12">
        <f t="shared" si="3"/>
        <v>1641.9900000000002</v>
      </c>
      <c r="F22" s="13">
        <f t="shared" si="4"/>
        <v>0.1419</v>
      </c>
      <c r="G22" s="12">
        <f t="shared" si="0"/>
        <v>3505.71</v>
      </c>
      <c r="H22" s="12">
        <f t="shared" si="1"/>
        <v>474.5300000000002</v>
      </c>
      <c r="I22" s="8">
        <v>22</v>
      </c>
    </row>
    <row r="23" spans="1:16" ht="30.75" customHeight="1" x14ac:dyDescent="0.25">
      <c r="A23" s="2" t="s">
        <v>33</v>
      </c>
      <c r="B23" s="9">
        <v>4000</v>
      </c>
      <c r="C23" s="10">
        <f t="shared" si="2"/>
        <v>28705.489999999998</v>
      </c>
      <c r="D23" s="11">
        <v>151.66999999999999</v>
      </c>
      <c r="E23" s="12">
        <f t="shared" si="3"/>
        <v>1793.6600000000003</v>
      </c>
      <c r="F23" s="13">
        <f t="shared" si="4"/>
        <v>0.1012</v>
      </c>
      <c r="G23" s="12">
        <f t="shared" si="0"/>
        <v>2905</v>
      </c>
      <c r="H23" s="12">
        <f t="shared" si="1"/>
        <v>-600.71</v>
      </c>
      <c r="I23" s="8">
        <v>23</v>
      </c>
    </row>
    <row r="26" spans="1:16" ht="26.25" customHeight="1" x14ac:dyDescent="0.25">
      <c r="A26" s="14"/>
    </row>
    <row r="27" spans="1:16" ht="26.25" customHeight="1" x14ac:dyDescent="0.25"/>
    <row r="28" spans="1:16" ht="24.75" customHeight="1" x14ac:dyDescent="0.25">
      <c r="A28" s="1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6" ht="24.75" customHeight="1" x14ac:dyDescent="0.25">
      <c r="A29" s="40" t="s">
        <v>34</v>
      </c>
      <c r="B29" s="40"/>
      <c r="C29" s="41"/>
      <c r="D29" s="25" t="s">
        <v>35</v>
      </c>
      <c r="E29" s="25" t="s">
        <v>36</v>
      </c>
      <c r="F29" s="25" t="s">
        <v>37</v>
      </c>
      <c r="G29" s="25" t="s">
        <v>38</v>
      </c>
      <c r="H29" s="25" t="s">
        <v>26</v>
      </c>
      <c r="I29" s="25" t="s">
        <v>27</v>
      </c>
      <c r="J29" s="25" t="s">
        <v>28</v>
      </c>
      <c r="K29" s="25" t="s">
        <v>29</v>
      </c>
      <c r="L29" s="25" t="s">
        <v>39</v>
      </c>
      <c r="M29" s="25" t="s">
        <v>40</v>
      </c>
      <c r="N29" s="25" t="s">
        <v>41</v>
      </c>
      <c r="O29" s="25" t="s">
        <v>42</v>
      </c>
      <c r="P29" s="24">
        <v>29</v>
      </c>
    </row>
    <row r="30" spans="1:16" ht="24.75" customHeight="1" x14ac:dyDescent="0.25">
      <c r="A30" s="39" t="s">
        <v>15</v>
      </c>
      <c r="B30" s="39"/>
      <c r="C30" s="39"/>
      <c r="D30" s="26">
        <v>2000</v>
      </c>
      <c r="E30" s="26">
        <v>2000</v>
      </c>
      <c r="F30" s="26">
        <v>2705.49</v>
      </c>
      <c r="G30" s="26">
        <v>2000</v>
      </c>
      <c r="H30" s="26">
        <v>2000</v>
      </c>
      <c r="I30" s="26">
        <v>2000</v>
      </c>
      <c r="J30" s="26">
        <v>4000</v>
      </c>
      <c r="K30" s="26">
        <v>2000</v>
      </c>
      <c r="L30" s="26">
        <v>2000</v>
      </c>
      <c r="M30" s="26">
        <v>2000</v>
      </c>
      <c r="N30" s="26">
        <v>2000</v>
      </c>
      <c r="O30" s="26">
        <v>4000</v>
      </c>
      <c r="P30" s="2">
        <v>30</v>
      </c>
    </row>
    <row r="31" spans="1:16" ht="24.75" customHeight="1" x14ac:dyDescent="0.25">
      <c r="A31" s="39" t="s">
        <v>43</v>
      </c>
      <c r="B31" s="39"/>
      <c r="C31" s="39"/>
      <c r="D31" s="10">
        <f>D30</f>
        <v>2000</v>
      </c>
      <c r="E31" s="10">
        <f>E30+D31</f>
        <v>4000</v>
      </c>
      <c r="F31" s="10">
        <f t="shared" ref="F31:O31" si="5">F30+E31</f>
        <v>6705.49</v>
      </c>
      <c r="G31" s="10">
        <f t="shared" si="5"/>
        <v>8705.49</v>
      </c>
      <c r="H31" s="10">
        <f t="shared" si="5"/>
        <v>10705.49</v>
      </c>
      <c r="I31" s="10">
        <f t="shared" si="5"/>
        <v>12705.49</v>
      </c>
      <c r="J31" s="10">
        <f t="shared" si="5"/>
        <v>16705.489999999998</v>
      </c>
      <c r="K31" s="10">
        <f t="shared" si="5"/>
        <v>18705.489999999998</v>
      </c>
      <c r="L31" s="10">
        <f t="shared" si="5"/>
        <v>20705.489999999998</v>
      </c>
      <c r="M31" s="10">
        <f t="shared" si="5"/>
        <v>22705.489999999998</v>
      </c>
      <c r="N31" s="10">
        <f t="shared" si="5"/>
        <v>24705.489999999998</v>
      </c>
      <c r="O31" s="10">
        <f t="shared" si="5"/>
        <v>28705.489999999998</v>
      </c>
      <c r="P31" s="2">
        <v>31</v>
      </c>
    </row>
    <row r="32" spans="1:16" ht="24.75" customHeight="1" x14ac:dyDescent="0.25">
      <c r="A32" s="39" t="s">
        <v>44</v>
      </c>
      <c r="B32" s="39"/>
      <c r="C32" s="39"/>
      <c r="D32" s="11">
        <v>151.66999999999999</v>
      </c>
      <c r="E32" s="11">
        <v>151.66999999999999</v>
      </c>
      <c r="F32" s="11">
        <v>125.29</v>
      </c>
      <c r="G32" s="11">
        <v>151.66999999999999</v>
      </c>
      <c r="H32" s="11">
        <v>151.66999999999999</v>
      </c>
      <c r="I32" s="11">
        <v>151.66999999999999</v>
      </c>
      <c r="J32" s="11">
        <v>151.66999999999999</v>
      </c>
      <c r="K32" s="11">
        <v>151.66999999999999</v>
      </c>
      <c r="L32" s="11">
        <v>151.66999999999999</v>
      </c>
      <c r="M32" s="11">
        <v>151.66999999999999</v>
      </c>
      <c r="N32" s="11">
        <v>151.66999999999999</v>
      </c>
      <c r="O32" s="11">
        <v>151.66999999999999</v>
      </c>
      <c r="P32" s="2">
        <v>32</v>
      </c>
    </row>
    <row r="33" spans="1:16" ht="24.75" customHeight="1" x14ac:dyDescent="0.25">
      <c r="A33" s="39" t="s">
        <v>45</v>
      </c>
      <c r="B33" s="39"/>
      <c r="C33" s="39"/>
      <c r="D33" s="12">
        <f>D32</f>
        <v>151.66999999999999</v>
      </c>
      <c r="E33" s="12">
        <f>E32+D33</f>
        <v>303.33999999999997</v>
      </c>
      <c r="F33" s="12">
        <f t="shared" ref="F33:O33" si="6">F32+E33</f>
        <v>428.63</v>
      </c>
      <c r="G33" s="12">
        <f t="shared" si="6"/>
        <v>580.29999999999995</v>
      </c>
      <c r="H33" s="12">
        <f t="shared" si="6"/>
        <v>731.96999999999991</v>
      </c>
      <c r="I33" s="12">
        <f t="shared" si="6"/>
        <v>883.63999999999987</v>
      </c>
      <c r="J33" s="12">
        <f t="shared" si="6"/>
        <v>1035.31</v>
      </c>
      <c r="K33" s="12">
        <f t="shared" si="6"/>
        <v>1186.98</v>
      </c>
      <c r="L33" s="12">
        <f t="shared" si="6"/>
        <v>1338.65</v>
      </c>
      <c r="M33" s="12">
        <f t="shared" si="6"/>
        <v>1490.3200000000002</v>
      </c>
      <c r="N33" s="12">
        <f t="shared" si="6"/>
        <v>1641.9900000000002</v>
      </c>
      <c r="O33" s="12">
        <f t="shared" si="6"/>
        <v>1793.6600000000003</v>
      </c>
      <c r="P33" s="2">
        <v>33</v>
      </c>
    </row>
    <row r="34" spans="1:16" ht="24.75" customHeight="1" x14ac:dyDescent="0.25">
      <c r="A34" s="53" t="s">
        <v>46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5"/>
      <c r="P34" s="2">
        <v>34</v>
      </c>
    </row>
    <row r="35" spans="1:16" ht="24.75" customHeight="1" x14ac:dyDescent="0.25">
      <c r="A35" s="39" t="s">
        <v>47</v>
      </c>
      <c r="B35" s="39"/>
      <c r="C35" s="39"/>
      <c r="D35" s="12">
        <f>1.6*D33*$D$4</f>
        <v>2882.9433600000002</v>
      </c>
      <c r="E35" s="12">
        <f>1.6*E33*$D$4</f>
        <v>5765.8867200000004</v>
      </c>
      <c r="F35" s="12">
        <f>1.6*F33*$D$4</f>
        <v>8147.3990400000002</v>
      </c>
      <c r="G35" s="12">
        <f>1.6*G33*$D$4</f>
        <v>11030.342400000001</v>
      </c>
      <c r="H35" s="12">
        <f>1.6*H33*$D$4</f>
        <v>13913.285759999999</v>
      </c>
      <c r="I35" s="12">
        <f>1.6*I33*$D$4</f>
        <v>16796.22912</v>
      </c>
      <c r="J35" s="12">
        <f>1.6*J33*$D$4</f>
        <v>19679.172480000001</v>
      </c>
      <c r="K35" s="12">
        <f>1.6*K33*$D$4</f>
        <v>22562.115840000002</v>
      </c>
      <c r="L35" s="12">
        <f>1.6*L33*$D$4</f>
        <v>25445.059200000003</v>
      </c>
      <c r="M35" s="12">
        <f>1.6*M33*$D$4</f>
        <v>28328.002560000004</v>
      </c>
      <c r="N35" s="12">
        <f t="shared" ref="N35:O35" si="7">1.6*N33*$D$4</f>
        <v>31210.945920000009</v>
      </c>
      <c r="O35" s="12">
        <f t="shared" si="7"/>
        <v>34093.88928000001</v>
      </c>
      <c r="P35" s="2">
        <v>35</v>
      </c>
    </row>
    <row r="36" spans="1:16" ht="24.75" customHeight="1" x14ac:dyDescent="0.25">
      <c r="A36" s="56" t="s">
        <v>48</v>
      </c>
      <c r="B36" s="57"/>
      <c r="C36" s="58"/>
      <c r="D36" s="15">
        <f>D35/D31</f>
        <v>1.44147168</v>
      </c>
      <c r="E36" s="15">
        <f t="shared" ref="E36:O36" si="8">E35/E31</f>
        <v>1.44147168</v>
      </c>
      <c r="F36" s="15">
        <f t="shared" si="8"/>
        <v>1.2150341048901721</v>
      </c>
      <c r="G36" s="15">
        <f t="shared" si="8"/>
        <v>1.2670558923162283</v>
      </c>
      <c r="H36" s="15">
        <f t="shared" si="8"/>
        <v>1.2996402556071698</v>
      </c>
      <c r="I36" s="15">
        <f t="shared" si="8"/>
        <v>1.3219662618285482</v>
      </c>
      <c r="J36" s="15">
        <f t="shared" si="8"/>
        <v>1.1780063009226309</v>
      </c>
      <c r="K36" s="15">
        <f t="shared" si="8"/>
        <v>1.2061761461474683</v>
      </c>
      <c r="L36" s="15">
        <f t="shared" si="8"/>
        <v>1.2289039863340596</v>
      </c>
      <c r="M36" s="15">
        <f t="shared" si="8"/>
        <v>1.2476278891140429</v>
      </c>
      <c r="N36" s="15">
        <f t="shared" si="8"/>
        <v>1.2633202547288078</v>
      </c>
      <c r="O36" s="15">
        <f t="shared" si="8"/>
        <v>1.18771319632586</v>
      </c>
      <c r="P36" s="2">
        <v>36</v>
      </c>
    </row>
    <row r="37" spans="1:16" ht="24.75" customHeight="1" x14ac:dyDescent="0.25">
      <c r="A37" s="56" t="s">
        <v>49</v>
      </c>
      <c r="B37" s="57"/>
      <c r="C37" s="58"/>
      <c r="D37" s="15">
        <f>IF(D36-1&lt;=0,0,D36-1)</f>
        <v>0.44147168000000003</v>
      </c>
      <c r="E37" s="15">
        <f t="shared" ref="E37:O37" si="9">IF(E36-1&lt;=0,0,E36-1)</f>
        <v>0.44147168000000003</v>
      </c>
      <c r="F37" s="15">
        <f t="shared" si="9"/>
        <v>0.21503410489017205</v>
      </c>
      <c r="G37" s="15">
        <f t="shared" si="9"/>
        <v>0.26705589231622828</v>
      </c>
      <c r="H37" s="15">
        <f t="shared" si="9"/>
        <v>0.29964025560716978</v>
      </c>
      <c r="I37" s="15">
        <f t="shared" si="9"/>
        <v>0.32196626182854815</v>
      </c>
      <c r="J37" s="15">
        <f t="shared" si="9"/>
        <v>0.17800630092263092</v>
      </c>
      <c r="K37" s="15">
        <f t="shared" si="9"/>
        <v>0.20617614614746826</v>
      </c>
      <c r="L37" s="15">
        <f t="shared" si="9"/>
        <v>0.22890398633405962</v>
      </c>
      <c r="M37" s="15">
        <f t="shared" si="9"/>
        <v>0.24762788911404288</v>
      </c>
      <c r="N37" s="15">
        <f t="shared" si="9"/>
        <v>0.26332025472880782</v>
      </c>
      <c r="O37" s="15">
        <f t="shared" si="9"/>
        <v>0.18771319632586003</v>
      </c>
      <c r="P37" s="2">
        <v>37</v>
      </c>
    </row>
    <row r="38" spans="1:16" ht="24.75" customHeight="1" x14ac:dyDescent="0.25">
      <c r="A38" s="56" t="s">
        <v>50</v>
      </c>
      <c r="B38" s="57"/>
      <c r="C38" s="58"/>
      <c r="D38" s="13">
        <f>ROUND(D37*$D$3/0.6,4)</f>
        <v>0.23799999999999999</v>
      </c>
      <c r="E38" s="13">
        <f t="shared" ref="E38:O38" si="10">ROUND(E37*$D$3/0.6,4)</f>
        <v>0.23799999999999999</v>
      </c>
      <c r="F38" s="13">
        <f t="shared" si="10"/>
        <v>0.1159</v>
      </c>
      <c r="G38" s="13">
        <f t="shared" si="10"/>
        <v>0.1439</v>
      </c>
      <c r="H38" s="13">
        <f t="shared" si="10"/>
        <v>0.1615</v>
      </c>
      <c r="I38" s="13">
        <f t="shared" si="10"/>
        <v>0.17349999999999999</v>
      </c>
      <c r="J38" s="13">
        <f t="shared" si="10"/>
        <v>9.5899999999999999E-2</v>
      </c>
      <c r="K38" s="13">
        <f t="shared" si="10"/>
        <v>0.1111</v>
      </c>
      <c r="L38" s="13">
        <f t="shared" si="10"/>
        <v>0.1234</v>
      </c>
      <c r="M38" s="13">
        <f t="shared" si="10"/>
        <v>0.13350000000000001</v>
      </c>
      <c r="N38" s="13">
        <f t="shared" si="10"/>
        <v>0.1419</v>
      </c>
      <c r="O38" s="13">
        <f t="shared" si="10"/>
        <v>0.1012</v>
      </c>
      <c r="P38" s="2">
        <v>38</v>
      </c>
    </row>
    <row r="39" spans="1:16" ht="24.75" customHeight="1" x14ac:dyDescent="0.25">
      <c r="A39" s="56" t="s">
        <v>67</v>
      </c>
      <c r="B39" s="57"/>
      <c r="C39" s="58"/>
      <c r="D39" s="13">
        <f>IF($D$3=$D$2,MIN($D$2,D38),MIN(D38,$D$1))</f>
        <v>0.23799999999999999</v>
      </c>
      <c r="E39" s="13">
        <f t="shared" ref="E39:O39" si="11">IF($D$3=$D$2,MIN($D$2,E38),MIN(E38,$D$1))</f>
        <v>0.23799999999999999</v>
      </c>
      <c r="F39" s="13">
        <f t="shared" si="11"/>
        <v>0.1159</v>
      </c>
      <c r="G39" s="13">
        <f t="shared" si="11"/>
        <v>0.1439</v>
      </c>
      <c r="H39" s="13">
        <f t="shared" si="11"/>
        <v>0.1615</v>
      </c>
      <c r="I39" s="13">
        <f t="shared" si="11"/>
        <v>0.17349999999999999</v>
      </c>
      <c r="J39" s="13">
        <f t="shared" si="11"/>
        <v>9.5899999999999999E-2</v>
      </c>
      <c r="K39" s="13">
        <f t="shared" si="11"/>
        <v>0.1111</v>
      </c>
      <c r="L39" s="13">
        <f t="shared" si="11"/>
        <v>0.1234</v>
      </c>
      <c r="M39" s="13">
        <f t="shared" si="11"/>
        <v>0.13350000000000001</v>
      </c>
      <c r="N39" s="13">
        <f t="shared" si="11"/>
        <v>0.1419</v>
      </c>
      <c r="O39" s="13">
        <f t="shared" si="11"/>
        <v>0.1012</v>
      </c>
      <c r="P39" s="2"/>
    </row>
    <row r="40" spans="1:16" ht="27.75" customHeight="1" x14ac:dyDescent="0.25">
      <c r="A40" s="56" t="s">
        <v>51</v>
      </c>
      <c r="B40" s="57"/>
      <c r="C40" s="58"/>
      <c r="D40" s="12">
        <f>ROUND(D39*D31,2)</f>
        <v>476</v>
      </c>
      <c r="E40" s="12">
        <f t="shared" ref="E40:O40" si="12">ROUND(E39*E31,2)</f>
        <v>952</v>
      </c>
      <c r="F40" s="12">
        <f t="shared" si="12"/>
        <v>777.17</v>
      </c>
      <c r="G40" s="12">
        <f t="shared" si="12"/>
        <v>1252.72</v>
      </c>
      <c r="H40" s="12">
        <f t="shared" si="12"/>
        <v>1728.94</v>
      </c>
      <c r="I40" s="12">
        <f t="shared" si="12"/>
        <v>2204.4</v>
      </c>
      <c r="J40" s="12">
        <f t="shared" si="12"/>
        <v>1602.06</v>
      </c>
      <c r="K40" s="12">
        <f t="shared" si="12"/>
        <v>2078.1799999999998</v>
      </c>
      <c r="L40" s="12">
        <f t="shared" si="12"/>
        <v>2555.06</v>
      </c>
      <c r="M40" s="12">
        <f t="shared" si="12"/>
        <v>3031.18</v>
      </c>
      <c r="N40" s="12">
        <f t="shared" si="12"/>
        <v>3505.71</v>
      </c>
      <c r="O40" s="30">
        <f t="shared" si="12"/>
        <v>2905</v>
      </c>
      <c r="P40" s="2">
        <v>39</v>
      </c>
    </row>
    <row r="41" spans="1:16" ht="24.75" customHeight="1" x14ac:dyDescent="0.25">
      <c r="A41" s="39" t="s">
        <v>21</v>
      </c>
      <c r="B41" s="39"/>
      <c r="C41" s="39"/>
      <c r="D41" s="12">
        <f>D40</f>
        <v>476</v>
      </c>
      <c r="E41" s="12">
        <f>E40-D40</f>
        <v>476</v>
      </c>
      <c r="F41" s="12">
        <f t="shared" ref="F41:O41" si="13">F40-E40</f>
        <v>-174.83000000000004</v>
      </c>
      <c r="G41" s="12">
        <f t="shared" si="13"/>
        <v>475.55000000000007</v>
      </c>
      <c r="H41" s="12">
        <f t="shared" si="13"/>
        <v>476.22</v>
      </c>
      <c r="I41" s="12">
        <f t="shared" si="13"/>
        <v>475.46000000000004</v>
      </c>
      <c r="J41" s="12">
        <f t="shared" si="13"/>
        <v>-602.34000000000015</v>
      </c>
      <c r="K41" s="12">
        <f t="shared" si="13"/>
        <v>476.11999999999989</v>
      </c>
      <c r="L41" s="12">
        <f t="shared" si="13"/>
        <v>476.88000000000011</v>
      </c>
      <c r="M41" s="12">
        <f t="shared" si="13"/>
        <v>476.11999999999989</v>
      </c>
      <c r="N41" s="12">
        <f t="shared" si="13"/>
        <v>474.5300000000002</v>
      </c>
      <c r="O41" s="12">
        <f t="shared" si="13"/>
        <v>-600.71</v>
      </c>
      <c r="P41" s="2">
        <v>40</v>
      </c>
    </row>
    <row r="42" spans="1:16" ht="24.75" customHeight="1" x14ac:dyDescent="0.25">
      <c r="A42" s="53" t="s">
        <v>81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5"/>
      <c r="P42" s="2">
        <v>41</v>
      </c>
    </row>
    <row r="43" spans="1:16" ht="26.25" customHeight="1" x14ac:dyDescent="0.25">
      <c r="A43" s="40" t="s">
        <v>52</v>
      </c>
      <c r="B43" s="40"/>
      <c r="C43" s="40"/>
      <c r="D43" s="16">
        <f>1.6*D32*$D$4</f>
        <v>2882.9433600000002</v>
      </c>
      <c r="E43" s="16">
        <f>1.6*E32*$D$4</f>
        <v>2882.9433600000002</v>
      </c>
      <c r="F43" s="16">
        <f>1.6*F32*$D$4</f>
        <v>2381.5123200000003</v>
      </c>
      <c r="G43" s="16">
        <f>1.6*G32*$D$4</f>
        <v>2882.9433600000002</v>
      </c>
      <c r="H43" s="16">
        <f>1.6*H32*$D$4</f>
        <v>2882.9433600000002</v>
      </c>
      <c r="I43" s="16">
        <f>1.6*I32*$D$4</f>
        <v>2882.9433600000002</v>
      </c>
      <c r="J43" s="16">
        <f>1.6*J32*$D$4</f>
        <v>2882.9433600000002</v>
      </c>
      <c r="K43" s="16">
        <f>1.6*K32*$D$4</f>
        <v>2882.9433600000002</v>
      </c>
      <c r="L43" s="16">
        <f>1.6*L32*$D$4</f>
        <v>2882.9433600000002</v>
      </c>
      <c r="M43" s="16">
        <f>1.6*M32*$D$4</f>
        <v>2882.9433600000002</v>
      </c>
      <c r="N43" s="16">
        <f>1.6*N32*$D$4</f>
        <v>2882.9433600000002</v>
      </c>
      <c r="O43" s="16">
        <f>1.6*O32*$D$4</f>
        <v>2882.9433600000002</v>
      </c>
      <c r="P43" s="2">
        <v>42</v>
      </c>
    </row>
    <row r="44" spans="1:16" ht="26.25" customHeight="1" x14ac:dyDescent="0.25">
      <c r="A44" s="41" t="s">
        <v>53</v>
      </c>
      <c r="B44" s="47"/>
      <c r="C44" s="48"/>
      <c r="D44" s="17">
        <f>D43/D30</f>
        <v>1.44147168</v>
      </c>
      <c r="E44" s="17">
        <f t="shared" ref="E44:O44" si="14">E43/E30</f>
        <v>1.44147168</v>
      </c>
      <c r="F44" s="17">
        <f t="shared" si="14"/>
        <v>0.8802517547653107</v>
      </c>
      <c r="G44" s="17">
        <f t="shared" si="14"/>
        <v>1.44147168</v>
      </c>
      <c r="H44" s="17">
        <f t="shared" si="14"/>
        <v>1.44147168</v>
      </c>
      <c r="I44" s="17">
        <f t="shared" si="14"/>
        <v>1.44147168</v>
      </c>
      <c r="J44" s="17">
        <f t="shared" si="14"/>
        <v>0.72073584000000002</v>
      </c>
      <c r="K44" s="17">
        <f t="shared" si="14"/>
        <v>1.44147168</v>
      </c>
      <c r="L44" s="17">
        <f t="shared" si="14"/>
        <v>1.44147168</v>
      </c>
      <c r="M44" s="17">
        <f t="shared" si="14"/>
        <v>1.44147168</v>
      </c>
      <c r="N44" s="17">
        <f t="shared" si="14"/>
        <v>1.44147168</v>
      </c>
      <c r="O44" s="17">
        <f t="shared" si="14"/>
        <v>0.72073584000000002</v>
      </c>
      <c r="P44" s="2">
        <v>43</v>
      </c>
    </row>
    <row r="45" spans="1:16" ht="26.25" customHeight="1" x14ac:dyDescent="0.25">
      <c r="A45" s="41" t="s">
        <v>49</v>
      </c>
      <c r="B45" s="47"/>
      <c r="C45" s="48"/>
      <c r="D45" s="17">
        <f>IF(D44-1&lt;=0,0,D44-1)</f>
        <v>0.44147168000000003</v>
      </c>
      <c r="E45" s="17">
        <f t="shared" ref="E45:O45" si="15">IF(E44-1&lt;=0,0,E44-1)</f>
        <v>0.44147168000000003</v>
      </c>
      <c r="F45" s="17">
        <f t="shared" si="15"/>
        <v>0</v>
      </c>
      <c r="G45" s="17">
        <f t="shared" si="15"/>
        <v>0.44147168000000003</v>
      </c>
      <c r="H45" s="17">
        <f t="shared" si="15"/>
        <v>0.44147168000000003</v>
      </c>
      <c r="I45" s="17">
        <f t="shared" si="15"/>
        <v>0.44147168000000003</v>
      </c>
      <c r="J45" s="17">
        <f t="shared" si="15"/>
        <v>0</v>
      </c>
      <c r="K45" s="17">
        <f t="shared" si="15"/>
        <v>0.44147168000000003</v>
      </c>
      <c r="L45" s="17">
        <f t="shared" si="15"/>
        <v>0.44147168000000003</v>
      </c>
      <c r="M45" s="17">
        <f t="shared" si="15"/>
        <v>0.44147168000000003</v>
      </c>
      <c r="N45" s="17">
        <f t="shared" si="15"/>
        <v>0.44147168000000003</v>
      </c>
      <c r="O45" s="17">
        <f t="shared" si="15"/>
        <v>0</v>
      </c>
      <c r="P45" s="2">
        <v>44</v>
      </c>
    </row>
    <row r="46" spans="1:16" ht="26.25" customHeight="1" x14ac:dyDescent="0.25">
      <c r="A46" s="41" t="s">
        <v>50</v>
      </c>
      <c r="B46" s="47"/>
      <c r="C46" s="48"/>
      <c r="D46" s="18">
        <f>ROUND($D$3*D45/0.6,4)</f>
        <v>0.23799999999999999</v>
      </c>
      <c r="E46" s="18">
        <f t="shared" ref="E46:M46" si="16">ROUND($D$3*E45/0.6,4)</f>
        <v>0.23799999999999999</v>
      </c>
      <c r="F46" s="18">
        <f t="shared" si="16"/>
        <v>0</v>
      </c>
      <c r="G46" s="18">
        <f t="shared" si="16"/>
        <v>0.23799999999999999</v>
      </c>
      <c r="H46" s="18">
        <f t="shared" si="16"/>
        <v>0.23799999999999999</v>
      </c>
      <c r="I46" s="18">
        <f t="shared" si="16"/>
        <v>0.23799999999999999</v>
      </c>
      <c r="J46" s="18">
        <f t="shared" si="16"/>
        <v>0</v>
      </c>
      <c r="K46" s="18">
        <f t="shared" si="16"/>
        <v>0.23799999999999999</v>
      </c>
      <c r="L46" s="18">
        <f t="shared" si="16"/>
        <v>0.23799999999999999</v>
      </c>
      <c r="M46" s="18">
        <f t="shared" si="16"/>
        <v>0.23799999999999999</v>
      </c>
      <c r="N46" s="18">
        <f>ROUND($D$3*N45/0.6,4)</f>
        <v>0.23799999999999999</v>
      </c>
      <c r="O46" s="18">
        <f>ROUND($D$3*O45/0.6,4)</f>
        <v>0</v>
      </c>
      <c r="P46" s="2">
        <v>45</v>
      </c>
    </row>
    <row r="47" spans="1:16" ht="26.25" customHeight="1" x14ac:dyDescent="0.25">
      <c r="A47" s="41" t="s">
        <v>69</v>
      </c>
      <c r="B47" s="47"/>
      <c r="C47" s="48"/>
      <c r="D47" s="18">
        <f>IF($D$3=$D$2,MIN($D$2,D46),MIN(D46,$D$1))</f>
        <v>0.23799999999999999</v>
      </c>
      <c r="E47" s="18">
        <f t="shared" ref="E47:O47" si="17">IF($D$3=$D$2,MIN($D$2,E46),MIN(E46,$D$1))</f>
        <v>0.23799999999999999</v>
      </c>
      <c r="F47" s="18">
        <f t="shared" si="17"/>
        <v>0</v>
      </c>
      <c r="G47" s="18">
        <f t="shared" si="17"/>
        <v>0.23799999999999999</v>
      </c>
      <c r="H47" s="18">
        <f t="shared" si="17"/>
        <v>0.23799999999999999</v>
      </c>
      <c r="I47" s="18">
        <f t="shared" si="17"/>
        <v>0.23799999999999999</v>
      </c>
      <c r="J47" s="18">
        <f t="shared" si="17"/>
        <v>0</v>
      </c>
      <c r="K47" s="18">
        <f t="shared" si="17"/>
        <v>0.23799999999999999</v>
      </c>
      <c r="L47" s="18">
        <f t="shared" si="17"/>
        <v>0.23799999999999999</v>
      </c>
      <c r="M47" s="18">
        <f t="shared" si="17"/>
        <v>0.23799999999999999</v>
      </c>
      <c r="N47" s="18">
        <f t="shared" si="17"/>
        <v>0.23799999999999999</v>
      </c>
      <c r="O47" s="18">
        <f t="shared" si="17"/>
        <v>0</v>
      </c>
      <c r="P47" s="2"/>
    </row>
    <row r="48" spans="1:16" ht="30" customHeight="1" x14ac:dyDescent="0.25">
      <c r="A48" s="41" t="s">
        <v>54</v>
      </c>
      <c r="B48" s="47"/>
      <c r="C48" s="48"/>
      <c r="D48" s="16">
        <f>ROUND(D47*D30,2)</f>
        <v>476</v>
      </c>
      <c r="E48" s="16">
        <f t="shared" ref="E48:N48" si="18">ROUND(E47*E30,2)</f>
        <v>476</v>
      </c>
      <c r="F48" s="16">
        <f t="shared" si="18"/>
        <v>0</v>
      </c>
      <c r="G48" s="16">
        <f t="shared" si="18"/>
        <v>476</v>
      </c>
      <c r="H48" s="16">
        <f t="shared" si="18"/>
        <v>476</v>
      </c>
      <c r="I48" s="16">
        <f t="shared" si="18"/>
        <v>476</v>
      </c>
      <c r="J48" s="16">
        <f t="shared" si="18"/>
        <v>0</v>
      </c>
      <c r="K48" s="16">
        <f t="shared" si="18"/>
        <v>476</v>
      </c>
      <c r="L48" s="16">
        <f t="shared" si="18"/>
        <v>476</v>
      </c>
      <c r="M48" s="16">
        <f t="shared" si="18"/>
        <v>476</v>
      </c>
      <c r="N48" s="16">
        <f t="shared" si="18"/>
        <v>476</v>
      </c>
      <c r="O48" s="27">
        <f>O49-N49</f>
        <v>-1379</v>
      </c>
      <c r="P48" s="2">
        <v>46</v>
      </c>
    </row>
    <row r="49" spans="1:16" ht="33" customHeight="1" x14ac:dyDescent="0.25">
      <c r="A49" s="40" t="s">
        <v>55</v>
      </c>
      <c r="B49" s="40"/>
      <c r="C49" s="40"/>
      <c r="D49" s="16">
        <f>D48</f>
        <v>476</v>
      </c>
      <c r="E49" s="16">
        <f>E48+D49</f>
        <v>952</v>
      </c>
      <c r="F49" s="16">
        <f t="shared" ref="F49:N49" si="19">F48+E49</f>
        <v>952</v>
      </c>
      <c r="G49" s="16">
        <f t="shared" si="19"/>
        <v>1428</v>
      </c>
      <c r="H49" s="16">
        <f t="shared" si="19"/>
        <v>1904</v>
      </c>
      <c r="I49" s="16">
        <f t="shared" si="19"/>
        <v>2380</v>
      </c>
      <c r="J49" s="16">
        <f t="shared" si="19"/>
        <v>2380</v>
      </c>
      <c r="K49" s="16">
        <f t="shared" si="19"/>
        <v>2856</v>
      </c>
      <c r="L49" s="16">
        <f t="shared" si="19"/>
        <v>3332</v>
      </c>
      <c r="M49" s="16">
        <f t="shared" si="19"/>
        <v>3808</v>
      </c>
      <c r="N49" s="16">
        <f t="shared" si="19"/>
        <v>4284</v>
      </c>
      <c r="O49" s="31">
        <f>+O40</f>
        <v>2905</v>
      </c>
      <c r="P49" s="2">
        <v>47</v>
      </c>
    </row>
    <row r="51" spans="1:16" ht="22.5" customHeight="1" x14ac:dyDescent="0.3">
      <c r="A51" s="49" t="s">
        <v>56</v>
      </c>
      <c r="B51" s="50"/>
      <c r="C51" s="51"/>
      <c r="D51" s="21"/>
      <c r="E51" s="19"/>
      <c r="F51" s="19"/>
      <c r="G51"/>
    </row>
    <row r="52" spans="1:16" ht="22.5" customHeight="1" x14ac:dyDescent="0.25">
      <c r="A52" s="52" t="s">
        <v>57</v>
      </c>
      <c r="B52" s="52"/>
      <c r="C52" s="52"/>
      <c r="D52" s="33">
        <f>1.6*O33*D4</f>
        <v>34093.88928000001</v>
      </c>
      <c r="E52" s="37"/>
      <c r="F52" s="38"/>
      <c r="G52" s="38"/>
      <c r="H52" s="38"/>
      <c r="I52" s="38"/>
    </row>
    <row r="53" spans="1:16" ht="22.5" customHeight="1" x14ac:dyDescent="0.3">
      <c r="A53" s="44" t="s">
        <v>58</v>
      </c>
      <c r="B53" s="45"/>
      <c r="C53" s="46"/>
      <c r="D53" s="22">
        <f>D52/O31</f>
        <v>1.18771319632586</v>
      </c>
      <c r="E53" s="20"/>
      <c r="F53" s="20"/>
      <c r="G53"/>
    </row>
    <row r="54" spans="1:16" ht="22.5" customHeight="1" x14ac:dyDescent="0.3">
      <c r="A54" s="44" t="s">
        <v>49</v>
      </c>
      <c r="B54" s="45"/>
      <c r="C54" s="46"/>
      <c r="D54" s="23">
        <f>D53-1</f>
        <v>0.18771319632586003</v>
      </c>
      <c r="E54" s="20"/>
      <c r="F54" s="20"/>
      <c r="G54"/>
    </row>
    <row r="55" spans="1:16" ht="22.5" customHeight="1" x14ac:dyDescent="0.3">
      <c r="A55" s="44" t="s">
        <v>50</v>
      </c>
      <c r="B55" s="45"/>
      <c r="C55" s="46"/>
      <c r="D55" s="22">
        <f>ROUND(D54*D3/0.6,4)</f>
        <v>0.1012</v>
      </c>
      <c r="E55" s="20"/>
      <c r="F55" s="20"/>
      <c r="G55"/>
    </row>
    <row r="56" spans="1:16" ht="22.5" customHeight="1" x14ac:dyDescent="0.3">
      <c r="A56" s="44" t="s">
        <v>68</v>
      </c>
      <c r="B56" s="45"/>
      <c r="C56" s="46"/>
      <c r="D56" s="22">
        <f>IF(D3=D2,MIN(D2,D55),MIN(D55,D1))</f>
        <v>0.1012</v>
      </c>
      <c r="E56" s="20"/>
      <c r="F56" s="20"/>
      <c r="G56"/>
    </row>
    <row r="57" spans="1:16" ht="32.25" customHeight="1" x14ac:dyDescent="0.3">
      <c r="A57" s="44" t="s">
        <v>71</v>
      </c>
      <c r="B57" s="45"/>
      <c r="C57" s="46"/>
      <c r="D57" s="32">
        <f>ROUND(O31*D56,2)</f>
        <v>2905</v>
      </c>
      <c r="E57" s="20"/>
      <c r="F57" s="20"/>
      <c r="G57"/>
    </row>
    <row r="59" spans="1:16" s="28" customFormat="1" ht="15.6" x14ac:dyDescent="0.3">
      <c r="B59" s="29" t="s">
        <v>59</v>
      </c>
      <c r="C59" s="28" t="s">
        <v>60</v>
      </c>
    </row>
    <row r="60" spans="1:16" s="28" customFormat="1" ht="15.6" x14ac:dyDescent="0.3"/>
    <row r="61" spans="1:16" s="28" customFormat="1" ht="15.6" x14ac:dyDescent="0.3">
      <c r="C61" s="28" t="s">
        <v>61</v>
      </c>
      <c r="E61" s="28" t="s">
        <v>62</v>
      </c>
      <c r="I61" s="28" t="s">
        <v>63</v>
      </c>
    </row>
    <row r="62" spans="1:16" s="28" customFormat="1" ht="15.6" x14ac:dyDescent="0.3">
      <c r="E62" s="28" t="s">
        <v>64</v>
      </c>
      <c r="I62" s="28" t="s">
        <v>65</v>
      </c>
    </row>
    <row r="63" spans="1:16" s="28" customFormat="1" ht="15.6" x14ac:dyDescent="0.3">
      <c r="C63" s="28" t="s">
        <v>66</v>
      </c>
    </row>
  </sheetData>
  <mergeCells count="36">
    <mergeCell ref="B4:C4"/>
    <mergeCell ref="A38:C38"/>
    <mergeCell ref="A40:C40"/>
    <mergeCell ref="A41:C41"/>
    <mergeCell ref="A42:O42"/>
    <mergeCell ref="A36:C36"/>
    <mergeCell ref="A39:C39"/>
    <mergeCell ref="A57:C57"/>
    <mergeCell ref="A44:C44"/>
    <mergeCell ref="A45:C45"/>
    <mergeCell ref="A46:C46"/>
    <mergeCell ref="A48:C48"/>
    <mergeCell ref="A49:C49"/>
    <mergeCell ref="A51:C51"/>
    <mergeCell ref="A52:C52"/>
    <mergeCell ref="A53:C53"/>
    <mergeCell ref="A54:C54"/>
    <mergeCell ref="A55:C55"/>
    <mergeCell ref="A56:C56"/>
    <mergeCell ref="A47:C47"/>
    <mergeCell ref="E52:I52"/>
    <mergeCell ref="A30:C30"/>
    <mergeCell ref="A29:C29"/>
    <mergeCell ref="B1:C1"/>
    <mergeCell ref="B2:C2"/>
    <mergeCell ref="B3:C3"/>
    <mergeCell ref="G1:H1"/>
    <mergeCell ref="G2:H2"/>
    <mergeCell ref="G3:H3"/>
    <mergeCell ref="A43:C43"/>
    <mergeCell ref="A31:C31"/>
    <mergeCell ref="A32:C32"/>
    <mergeCell ref="A33:C33"/>
    <mergeCell ref="A34:O34"/>
    <mergeCell ref="A35:C35"/>
    <mergeCell ref="A37:C37"/>
  </mergeCells>
  <printOptions horizontalCentered="1" verticalCentered="1"/>
  <pageMargins left="0" right="0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14C0E-3EEE-4BD7-B496-A7D5240A5D92}">
  <dimension ref="A3:J5"/>
  <sheetViews>
    <sheetView tabSelected="1" workbookViewId="0">
      <selection activeCell="H13" sqref="H13"/>
    </sheetView>
  </sheetViews>
  <sheetFormatPr baseColWidth="10" defaultRowHeight="14.4" x14ac:dyDescent="0.3"/>
  <cols>
    <col min="5" max="7" width="15.109375" customWidth="1"/>
    <col min="8" max="9" width="11.44140625" customWidth="1"/>
    <col min="10" max="10" width="11.88671875" customWidth="1"/>
  </cols>
  <sheetData>
    <row r="3" spans="1:10" ht="31.2" x14ac:dyDescent="0.6">
      <c r="A3" s="59" t="s">
        <v>79</v>
      </c>
      <c r="B3" s="59"/>
      <c r="C3" s="34" t="s">
        <v>76</v>
      </c>
      <c r="D3" s="61" t="s">
        <v>77</v>
      </c>
      <c r="E3" s="59" t="s">
        <v>75</v>
      </c>
      <c r="F3" s="59"/>
      <c r="G3" s="59"/>
      <c r="H3" s="34" t="s">
        <v>74</v>
      </c>
      <c r="I3" s="35">
        <v>1</v>
      </c>
      <c r="J3" s="61" t="s">
        <v>78</v>
      </c>
    </row>
    <row r="4" spans="1:10" ht="18" x14ac:dyDescent="0.35">
      <c r="A4" s="62">
        <v>0.6</v>
      </c>
      <c r="B4" s="62"/>
      <c r="D4" s="61"/>
      <c r="E4" s="60" t="s">
        <v>73</v>
      </c>
      <c r="F4" s="60"/>
      <c r="G4" s="60"/>
      <c r="J4" s="61"/>
    </row>
    <row r="5" spans="1:10" ht="18" x14ac:dyDescent="0.35">
      <c r="D5" s="61"/>
      <c r="E5" s="36"/>
      <c r="F5" s="36"/>
      <c r="G5" s="36"/>
      <c r="J5" s="61"/>
    </row>
  </sheetData>
  <mergeCells count="6">
    <mergeCell ref="E3:G3"/>
    <mergeCell ref="E4:G4"/>
    <mergeCell ref="D3:D5"/>
    <mergeCell ref="J3:J5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MATRICE CALCUL RED.GEN. de COT.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dcterms:created xsi:type="dcterms:W3CDTF">2024-01-24T10:31:03Z</dcterms:created>
  <dcterms:modified xsi:type="dcterms:W3CDTF">2025-04-01T13:09:14Z</dcterms:modified>
  <cp:category/>
  <cp:contentStatus/>
</cp:coreProperties>
</file>