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envenue\OneDrive\Desktop\DOSSIERS\PAIE 2025\CHAPITRES 7 -8 - 9\2025\"/>
    </mc:Choice>
  </mc:AlternateContent>
  <xr:revisionPtr revIDLastSave="0" documentId="8_{543097B5-FAD7-4CAB-82CD-905A55316CB7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LEGISLATION " sheetId="4" r:id="rId1"/>
    <sheet name="TRAME 1" sheetId="1" r:id="rId2"/>
    <sheet name="Régularisation en Fin d'année" sheetId="2" r:id="rId3"/>
    <sheet name="Régularisation Progressiv 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3" l="1"/>
  <c r="F14" i="3"/>
  <c r="F15" i="3"/>
  <c r="F16" i="3"/>
  <c r="F17" i="3"/>
  <c r="F18" i="3"/>
  <c r="F19" i="3"/>
  <c r="F20" i="3"/>
  <c r="F21" i="3"/>
  <c r="F22" i="3"/>
  <c r="F23" i="3"/>
  <c r="F15" i="2"/>
  <c r="F16" i="2"/>
  <c r="F17" i="2"/>
  <c r="F18" i="2"/>
  <c r="F19" i="2"/>
  <c r="F20" i="2"/>
  <c r="F21" i="2"/>
  <c r="F22" i="2"/>
  <c r="F23" i="2"/>
  <c r="F24" i="2"/>
  <c r="F25" i="2"/>
  <c r="F14" i="2"/>
  <c r="F15" i="1"/>
  <c r="F16" i="1"/>
  <c r="F17" i="1"/>
  <c r="F18" i="1"/>
  <c r="F19" i="1"/>
  <c r="F12" i="3"/>
  <c r="I19" i="2" l="1"/>
  <c r="I20" i="2"/>
  <c r="I21" i="2"/>
  <c r="I22" i="2"/>
  <c r="I23" i="2"/>
  <c r="I24" i="2"/>
  <c r="I18" i="2"/>
  <c r="I16" i="2"/>
  <c r="I17" i="2"/>
  <c r="N13" i="3"/>
  <c r="E12" i="3"/>
  <c r="C12" i="3"/>
  <c r="E14" i="2"/>
  <c r="C14" i="2"/>
  <c r="E14" i="1"/>
  <c r="C14" i="1"/>
  <c r="I14" i="2" l="1"/>
  <c r="C31" i="2"/>
  <c r="G17" i="2"/>
  <c r="H17" i="2" s="1"/>
  <c r="G16" i="2"/>
  <c r="H16" i="2" s="1"/>
  <c r="G15" i="2"/>
  <c r="H15" i="2" s="1"/>
  <c r="I15" i="2"/>
  <c r="G18" i="2"/>
  <c r="H18" i="2" s="1"/>
  <c r="G24" i="2"/>
  <c r="H24" i="2" s="1"/>
  <c r="G23" i="2"/>
  <c r="H23" i="2" s="1"/>
  <c r="G22" i="2"/>
  <c r="H22" i="2" s="1"/>
  <c r="G21" i="2"/>
  <c r="H21" i="2" s="1"/>
  <c r="G20" i="2"/>
  <c r="H20" i="2" s="1"/>
  <c r="G19" i="2"/>
  <c r="H19" i="2" s="1"/>
  <c r="G14" i="2"/>
  <c r="H14" i="2" s="1"/>
  <c r="E15" i="1"/>
  <c r="F14" i="1"/>
  <c r="G14" i="1" s="1"/>
  <c r="H14" i="1" s="1"/>
  <c r="I14" i="1" s="1"/>
  <c r="C13" i="3"/>
  <c r="E13" i="3"/>
  <c r="C15" i="2"/>
  <c r="E15" i="2"/>
  <c r="C15" i="1"/>
  <c r="E16" i="1" l="1"/>
  <c r="C29" i="2"/>
  <c r="J15" i="1"/>
  <c r="C33" i="2"/>
  <c r="J14" i="1"/>
  <c r="G12" i="3"/>
  <c r="H12" i="3" s="1"/>
  <c r="I12" i="3" s="1"/>
  <c r="J12" i="3"/>
  <c r="K12" i="3" s="1"/>
  <c r="C30" i="2"/>
  <c r="E14" i="3"/>
  <c r="C14" i="3"/>
  <c r="E16" i="2"/>
  <c r="C16" i="2"/>
  <c r="C16" i="1"/>
  <c r="J16" i="1" s="1"/>
  <c r="K16" i="1" s="1"/>
  <c r="G15" i="1"/>
  <c r="H15" i="1" s="1"/>
  <c r="I15" i="1" s="1"/>
  <c r="E17" i="1"/>
  <c r="J13" i="3" l="1"/>
  <c r="K13" i="3" s="1"/>
  <c r="G13" i="3"/>
  <c r="H13" i="3" s="1"/>
  <c r="I13" i="3" s="1"/>
  <c r="K15" i="1"/>
  <c r="K14" i="1"/>
  <c r="E18" i="1"/>
  <c r="C15" i="3"/>
  <c r="E15" i="3"/>
  <c r="C17" i="2"/>
  <c r="E17" i="2"/>
  <c r="G16" i="1"/>
  <c r="H16" i="1" s="1"/>
  <c r="I16" i="1" s="1"/>
  <c r="C17" i="1"/>
  <c r="E19" i="1" l="1"/>
  <c r="J17" i="1"/>
  <c r="K17" i="1" s="1"/>
  <c r="J14" i="3"/>
  <c r="G14" i="3"/>
  <c r="H14" i="3"/>
  <c r="I14" i="3" s="1"/>
  <c r="K14" i="3"/>
  <c r="E16" i="3"/>
  <c r="E17" i="3" s="1"/>
  <c r="E18" i="3" s="1"/>
  <c r="E19" i="3" s="1"/>
  <c r="E20" i="3" s="1"/>
  <c r="E21" i="3" s="1"/>
  <c r="E22" i="3" s="1"/>
  <c r="E23" i="3" s="1"/>
  <c r="C16" i="3"/>
  <c r="E18" i="2"/>
  <c r="E19" i="2" s="1"/>
  <c r="E20" i="2" s="1"/>
  <c r="E21" i="2" s="1"/>
  <c r="E22" i="2" s="1"/>
  <c r="E23" i="2" s="1"/>
  <c r="E24" i="2" s="1"/>
  <c r="E25" i="2" s="1"/>
  <c r="C18" i="2"/>
  <c r="G17" i="1"/>
  <c r="H17" i="1" s="1"/>
  <c r="I17" i="1" s="1"/>
  <c r="C18" i="1"/>
  <c r="J18" i="1" l="1"/>
  <c r="K18" i="1" s="1"/>
  <c r="J15" i="3"/>
  <c r="G15" i="3"/>
  <c r="H15" i="3" s="1"/>
  <c r="I15" i="3" s="1"/>
  <c r="J23" i="3"/>
  <c r="K15" i="3"/>
  <c r="C17" i="3"/>
  <c r="C19" i="2"/>
  <c r="C20" i="2" s="1"/>
  <c r="G18" i="1"/>
  <c r="H18" i="1" s="1"/>
  <c r="I18" i="1" s="1"/>
  <c r="C19" i="1"/>
  <c r="J19" i="1" s="1"/>
  <c r="K19" i="1" s="1"/>
  <c r="J16" i="3" l="1"/>
  <c r="G16" i="3"/>
  <c r="J17" i="3"/>
  <c r="K17" i="3" s="1"/>
  <c r="G17" i="3"/>
  <c r="J22" i="3"/>
  <c r="K23" i="3" s="1"/>
  <c r="G22" i="3"/>
  <c r="J21" i="3"/>
  <c r="G21" i="3"/>
  <c r="J20" i="3"/>
  <c r="G20" i="3"/>
  <c r="J19" i="3"/>
  <c r="G19" i="3"/>
  <c r="J18" i="3"/>
  <c r="G18" i="3"/>
  <c r="H16" i="3"/>
  <c r="I16" i="3" s="1"/>
  <c r="K16" i="3"/>
  <c r="C18" i="3"/>
  <c r="C21" i="2"/>
  <c r="G19" i="1"/>
  <c r="H19" i="1" s="1"/>
  <c r="I19" i="1" s="1"/>
  <c r="H17" i="3" l="1"/>
  <c r="I17" i="3" s="1"/>
  <c r="K18" i="3"/>
  <c r="H18" i="3"/>
  <c r="I18" i="3" s="1"/>
  <c r="C19" i="3"/>
  <c r="C22" i="2"/>
  <c r="K19" i="3" l="1"/>
  <c r="H19" i="3"/>
  <c r="I19" i="3" s="1"/>
  <c r="C20" i="3"/>
  <c r="C23" i="2"/>
  <c r="K20" i="3" l="1"/>
  <c r="H20" i="3"/>
  <c r="I20" i="3" s="1"/>
  <c r="C21" i="3"/>
  <c r="C24" i="2"/>
  <c r="K21" i="3" l="1"/>
  <c r="H21" i="3"/>
  <c r="I21" i="3" s="1"/>
  <c r="C22" i="3"/>
  <c r="C28" i="2"/>
  <c r="C25" i="2"/>
  <c r="K22" i="3" l="1"/>
  <c r="H22" i="3"/>
  <c r="I22" i="3" s="1"/>
  <c r="C23" i="3"/>
  <c r="C32" i="2"/>
  <c r="G25" i="2" l="1"/>
  <c r="C34" i="2"/>
  <c r="C35" i="2" s="1"/>
  <c r="I25" i="2" s="1"/>
  <c r="I26" i="2" s="1"/>
  <c r="K24" i="3"/>
  <c r="H25" i="2"/>
  <c r="G26" i="2"/>
  <c r="H26" i="2" l="1"/>
  <c r="H23" i="3"/>
  <c r="I23" i="3" s="1"/>
  <c r="I24" i="3" s="1"/>
  <c r="H2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3" authorId="0" shapeId="0" xr:uid="{96ACB081-2877-4744-96BE-FAB918A9289C}">
      <text>
        <r>
          <rPr>
            <sz val="9"/>
            <color indexed="81"/>
            <rFont val="Tahoma"/>
            <family val="2"/>
          </rPr>
          <t xml:space="preserve">Notez la formule de calcul utilisée pour déterminer le plafond
</t>
        </r>
      </text>
    </comment>
    <comment ref="G14" authorId="0" shapeId="0" xr:uid="{D569F18F-0CF9-46CA-B963-B2B89320208F}">
      <text>
        <r>
          <rPr>
            <sz val="9"/>
            <color indexed="81"/>
            <rFont val="Tahoma"/>
            <family val="2"/>
          </rPr>
          <t>La cotisation se déclenche puisque le salaire brut (5000) est supérieur au plafond (4504,60)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5" authorId="0" shapeId="0" xr:uid="{ED392BB5-D999-4D47-98C2-30697286F3AE}">
      <text>
        <r>
          <rPr>
            <sz val="9"/>
            <color indexed="81"/>
            <rFont val="Tahoma"/>
            <family val="2"/>
          </rPr>
          <t>Le salaire brut cumulé (7000) étant inférieur au plafond l'entreprise n'a pas à cotiser au taux de 6%. On effectue donc une régularisation de la cotisation versée le mois précédent et on calcule le montant de l'allègement de cotisation dont bénéficie l'entreprise</t>
        </r>
        <r>
          <rPr>
            <sz val="9"/>
            <color indexed="81"/>
            <rFont val="Tahoma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I25" authorId="0" shapeId="0" xr:uid="{1E3C931F-166B-46F5-BC75-1A941A5F4D38}">
      <text>
        <r>
          <rPr>
            <sz val="9"/>
            <color indexed="81"/>
            <rFont val="Tahoma"/>
            <family val="2"/>
          </rPr>
          <t xml:space="preserve">Notez le signe négatif
</t>
        </r>
      </text>
    </comment>
  </commentList>
</comments>
</file>

<file path=xl/sharedStrings.xml><?xml version="1.0" encoding="utf-8"?>
<sst xmlns="http://schemas.openxmlformats.org/spreadsheetml/2006/main" count="185" uniqueCount="97">
  <si>
    <t xml:space="preserve">Régularisation Progressive </t>
  </si>
  <si>
    <t xml:space="preserve">OBJECTIF : </t>
  </si>
  <si>
    <t xml:space="preserve">Créer un tableau sur le mode de celui-ci- présenté ci-dessous. </t>
  </si>
  <si>
    <t>SMIC 1</t>
  </si>
  <si>
    <t>SMIC 2</t>
  </si>
  <si>
    <t xml:space="preserve">A </t>
  </si>
  <si>
    <t>B</t>
  </si>
  <si>
    <t xml:space="preserve">C </t>
  </si>
  <si>
    <t>D</t>
  </si>
  <si>
    <t>E</t>
  </si>
  <si>
    <t>F</t>
  </si>
  <si>
    <t>G</t>
  </si>
  <si>
    <t>H</t>
  </si>
  <si>
    <t>I</t>
  </si>
  <si>
    <t>J</t>
  </si>
  <si>
    <t>K</t>
  </si>
  <si>
    <t>L8</t>
  </si>
  <si>
    <t>Colonne 1</t>
  </si>
  <si>
    <t>Colonne 2</t>
  </si>
  <si>
    <t>Colonne 3</t>
  </si>
  <si>
    <t>Colonne 4</t>
  </si>
  <si>
    <t>Colonne 5</t>
  </si>
  <si>
    <t>Colonne 6</t>
  </si>
  <si>
    <t>Colonne 7</t>
  </si>
  <si>
    <t>Colonne 8</t>
  </si>
  <si>
    <t>Colonne 9</t>
  </si>
  <si>
    <t>Colonne 10</t>
  </si>
  <si>
    <t>Colonne 11</t>
  </si>
  <si>
    <t xml:space="preserve">Mois </t>
  </si>
  <si>
    <t>BRUT</t>
  </si>
  <si>
    <t xml:space="preserve">BRUT CUMULE </t>
  </si>
  <si>
    <t xml:space="preserve">Heures URSSAF </t>
  </si>
  <si>
    <t xml:space="preserve">Heures URSSAF Cumulées </t>
  </si>
  <si>
    <t>PLAFOND CUMULE</t>
  </si>
  <si>
    <t xml:space="preserve">Cotisation 6 %  Cumulée </t>
  </si>
  <si>
    <t xml:space="preserve">Cotisation 6 %  du mois </t>
  </si>
  <si>
    <t xml:space="preserve">Base  du mois Cot 6 % </t>
  </si>
  <si>
    <t xml:space="preserve">Allégement Cumulé </t>
  </si>
  <si>
    <t xml:space="preserve">Allégement du mois </t>
  </si>
  <si>
    <t>JANVIER</t>
  </si>
  <si>
    <t>FEVRIER</t>
  </si>
  <si>
    <t>MARS</t>
  </si>
  <si>
    <t xml:space="preserve">AVRIL </t>
  </si>
  <si>
    <t>MAI</t>
  </si>
  <si>
    <t xml:space="preserve">JUIN </t>
  </si>
  <si>
    <t xml:space="preserve">Les ZONES DE SAISIE  sont les cellules en JAUNE  que vous pourrez donc modifier. </t>
  </si>
  <si>
    <t xml:space="preserve">Les heures URSSAF devront  donc  également  être saisies. </t>
  </si>
  <si>
    <t xml:space="preserve">Le fait pour une entreprise de ne pas cotiser à 6%  est considéré comme un allégement pour l'employeur. </t>
  </si>
  <si>
    <t xml:space="preserve">Le signe utilisé sur le BP  dans la rubrique de bas de bulletin "Allégement de cotisations employeur"  ( figure ici en Colonne 10) sera le même signe que  </t>
  </si>
  <si>
    <t>celui qui figure dans le tableau ci-dessus</t>
  </si>
  <si>
    <t>Plafond</t>
  </si>
  <si>
    <t xml:space="preserve">Cotisation 6% du mois </t>
  </si>
  <si>
    <t xml:space="preserve">Base de la Cotisation à 6 % du mois </t>
  </si>
  <si>
    <t>Allégement du mois</t>
  </si>
  <si>
    <t>JUIN</t>
  </si>
  <si>
    <t>JUILLET</t>
  </si>
  <si>
    <t>AOÛT</t>
  </si>
  <si>
    <t>SEPTEMBRE</t>
  </si>
  <si>
    <t>OCTOBRE</t>
  </si>
  <si>
    <t>NOVEMBRE</t>
  </si>
  <si>
    <t>DÉCEMBRE</t>
  </si>
  <si>
    <t>A</t>
  </si>
  <si>
    <t>C</t>
  </si>
  <si>
    <t xml:space="preserve">Total des Salaires de Janvier à Novembre </t>
  </si>
  <si>
    <t xml:space="preserve">Total des Cotisations de Janvier à Novembre </t>
  </si>
  <si>
    <t xml:space="preserve">Puisque le Salaire brut Cumulé de l'année est inférieur au Plafond (cad  à la </t>
  </si>
  <si>
    <t>Total des Bases de Cotisation de Janvier à Novembre</t>
  </si>
  <si>
    <t xml:space="preserve">Plafonds Cumulés fin Décembre </t>
  </si>
  <si>
    <t xml:space="preserve">d'être activée. Comme dans le cas traité ici 2100 euros au total ont été </t>
  </si>
  <si>
    <t xml:space="preserve">Salaires Bruts Cumulés fin Décembre </t>
  </si>
  <si>
    <t>cotisés l'Entreprise récupérera ce trop versé sur le BP du mois de Décembre</t>
  </si>
  <si>
    <t xml:space="preserve">Allégements pratiqués de Janvier à Novembre </t>
  </si>
  <si>
    <t xml:space="preserve">Allégements de Janvier à Décembre </t>
  </si>
  <si>
    <t>Allégement de Décembre</t>
  </si>
  <si>
    <t xml:space="preserve">sur le BP  en bas de bulletin dans la rubrique du même nom. </t>
  </si>
  <si>
    <t xml:space="preserve">La convention de signe utilisée pour les allégements  pourra être reportée avec  le  même signe  sur les  BP </t>
  </si>
  <si>
    <t>On pourra utiliser sur  les BP dans la Rubrique de bas du bulletin "Allégement de Cotisations Employeur " la même convention de signe que celle utilisée dans  la Colonne 11</t>
  </si>
  <si>
    <t>NB.</t>
  </si>
  <si>
    <t xml:space="preserve">Sur le BP </t>
  </si>
  <si>
    <t xml:space="preserve">dans la rubrique </t>
  </si>
  <si>
    <t xml:space="preserve">Exonérations et allègements de cotisations </t>
  </si>
  <si>
    <t xml:space="preserve">Allégements de cotisations employeur </t>
  </si>
  <si>
    <t xml:space="preserve">Ceci est vrai pour l'ensemble des tableaux de ce classeur </t>
  </si>
  <si>
    <t xml:space="preserve">L'allègement  apparaîtra avec le même signe que celui figurant sur ce tableau </t>
  </si>
  <si>
    <t xml:space="preserve"> Pour déterminer la limite de  2,25 SMIC,  le décret d'application précisant le SMICHoraire à prendre en compte n'étant pas encore fixé à l'heure où j'écris ces lignes (02/04/2025)</t>
  </si>
  <si>
    <t xml:space="preserve"> TABLEAU DE SUIVI DE LA COTISATION DE 6 % AU TITRE DE LA MALADIE MATERNITE INVALIDITE DECES (MMID)</t>
  </si>
  <si>
    <t xml:space="preserve">Rappel 2025 : pour les salaires désormais inférieurs à 2,25 SMIC ( et non plus 2,5 SMIC) la cotisation MMID au taux de 6 % ne se déclenche pas . Auquel cas on considérera que l'entreprise bénéficie d'un allégement de cotisation. </t>
  </si>
  <si>
    <t>j'ai pris l'hypothèse du SMICH au 01/01/2025 ( tendance probable actuelle) . En cas de modification il suffira de modifier le montant figurant dans la Cellule C8</t>
  </si>
  <si>
    <t xml:space="preserve"> TABLEAU DE SUIVI DE LA COTISATION DE 6 % AU TITRE DE LA MALADIE MATERNITE INVALIDITE DECES  (MMID)</t>
  </si>
  <si>
    <t xml:space="preserve">Régularisation en fin d'année ( chaque mois de Janvier à Novembre est calculé indépendamment des mois précédents. La régularisation se fait en Décembre ou au moment où le salarié quitte l'entreprise) </t>
  </si>
  <si>
    <t xml:space="preserve">limite de 2, 25 SMIC sur l'année) la cotisation de 6% n'a globalement pas lieu </t>
  </si>
  <si>
    <t xml:space="preserve">Dans le cas présent le salaire brut cumulé étant supérieur au plafond cumulé il n'y a donc pas d'allégement </t>
  </si>
  <si>
    <t xml:space="preserve">Pour annulation des allégements pratiqués entre Janvier et Novembre </t>
  </si>
  <si>
    <r>
      <t xml:space="preserve">A chaque fois que l'entreprise ne cotise pas on considére  que c'est un </t>
    </r>
    <r>
      <rPr>
        <b/>
        <sz val="12"/>
        <color theme="1"/>
        <rFont val="Arial Narrow"/>
        <family val="2"/>
      </rPr>
      <t xml:space="preserve">allégement de cotisations </t>
    </r>
    <r>
      <rPr>
        <sz val="12"/>
        <color theme="1"/>
        <rFont val="Arial Narrow"/>
        <family val="2"/>
      </rPr>
      <t xml:space="preserve">pour l'employeur et cela figurera donc </t>
    </r>
  </si>
  <si>
    <t>En revanche  cet allégement n'apparaît pas dans la rubrique du BP</t>
  </si>
  <si>
    <t xml:space="preserve">Régularisation Progressive ( chaque mois le calcul de l'allégement éventuel se fait en tenant compte du ou des mois précédents) </t>
  </si>
  <si>
    <t>j'ai pris l'hypothèse du SMICH au 01/01/2025 ( tendance probable actuelle) . En cas de modification il suffira de modifier le montant figurant dans la Cellule C6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</si>
</sst>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\ #,##0.00&quot;    &quot;;\-#,##0.00&quot;    &quot;;&quot; -&quot;#&quot;    &quot;;@\ "/>
    <numFmt numFmtId="165" formatCode="#,##0.00_ ;\-#,##0.00\ "/>
    <numFmt numFmtId="166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u/>
      <sz val="12"/>
      <color theme="1"/>
      <name val="Arial Narrow"/>
      <family val="2"/>
    </font>
    <font>
      <sz val="8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</font>
    <font>
      <sz val="12"/>
      <color rgb="FFFF0000"/>
      <name val="Arial Narrow"/>
      <family val="2"/>
    </font>
    <font>
      <b/>
      <sz val="12"/>
      <color rgb="FFFF0000"/>
      <name val="Arial Narrow"/>
      <family val="2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43" fontId="4" fillId="2" borderId="1" xfId="1" quotePrefix="1" applyFont="1" applyFill="1" applyBorder="1" applyAlignment="1">
      <alignment horizontal="center" vertical="center" wrapText="1"/>
    </xf>
    <xf numFmtId="43" fontId="4" fillId="0" borderId="1" xfId="1" quotePrefix="1" applyFont="1" applyBorder="1" applyAlignment="1">
      <alignment horizontal="center" vertical="center" wrapText="1"/>
    </xf>
    <xf numFmtId="43" fontId="2" fillId="0" borderId="1" xfId="1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0" fontId="2" fillId="0" borderId="0" xfId="0" quotePrefix="1" applyFont="1"/>
    <xf numFmtId="0" fontId="5" fillId="0" borderId="0" xfId="0" applyFont="1"/>
    <xf numFmtId="0" fontId="2" fillId="0" borderId="0" xfId="0" applyFont="1" applyAlignment="1">
      <alignment horizontal="right"/>
    </xf>
    <xf numFmtId="43" fontId="2" fillId="0" borderId="0" xfId="0" applyNumberFormat="1" applyFont="1"/>
    <xf numFmtId="0" fontId="3" fillId="0" borderId="0" xfId="0" applyFont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quotePrefix="1" applyFont="1" applyAlignment="1">
      <alignment vertical="center" wrapText="1"/>
    </xf>
    <xf numFmtId="43" fontId="2" fillId="0" borderId="1" xfId="0" applyNumberFormat="1" applyFont="1" applyBorder="1"/>
    <xf numFmtId="43" fontId="2" fillId="2" borderId="1" xfId="0" applyNumberFormat="1" applyFont="1" applyFill="1" applyBorder="1"/>
    <xf numFmtId="43" fontId="2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0" fontId="2" fillId="0" borderId="0" xfId="0" quotePrefix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3" fontId="13" fillId="0" borderId="1" xfId="1" quotePrefix="1" applyFont="1" applyBorder="1" applyAlignment="1">
      <alignment horizontal="center" vertical="center" wrapText="1"/>
    </xf>
    <xf numFmtId="166" fontId="14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3" fillId="2" borderId="0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594086</xdr:colOff>
      <xdr:row>29</xdr:row>
      <xdr:rowOff>80736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68D37C2-1891-D6EA-1C5D-126BF8262B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2480" y="182880"/>
          <a:ext cx="11688806" cy="520137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15</xdr:col>
      <xdr:colOff>32033</xdr:colOff>
      <xdr:row>47</xdr:row>
      <xdr:rowOff>179503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5AD7A90-5D86-4F4C-BB89-2FD1A7A6CB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2480" y="5669280"/>
          <a:ext cx="11126753" cy="31055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7D5C0-9C35-49C5-A879-2520898B9B2C}">
  <dimension ref="A1"/>
  <sheetViews>
    <sheetView topLeftCell="A5" workbookViewId="0">
      <selection activeCell="B32" sqref="B32"/>
    </sheetView>
  </sheetViews>
  <sheetFormatPr baseColWidth="10" defaultRowHeight="14.4" x14ac:dyDescent="0.3"/>
  <cols>
    <col min="1" max="1" width="1.5546875" customWidth="1"/>
  </cols>
  <sheetData/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7"/>
  <sheetViews>
    <sheetView topLeftCell="A6" zoomScale="110" zoomScaleNormal="110" workbookViewId="0">
      <selection activeCell="F8" sqref="F8"/>
    </sheetView>
  </sheetViews>
  <sheetFormatPr baseColWidth="10" defaultColWidth="14.33203125" defaultRowHeight="15.6" x14ac:dyDescent="0.3"/>
  <cols>
    <col min="1" max="16384" width="14.33203125" style="1"/>
  </cols>
  <sheetData>
    <row r="1" spans="1:12" ht="32.25" customHeight="1" x14ac:dyDescent="0.3">
      <c r="B1" s="36" t="s">
        <v>85</v>
      </c>
      <c r="C1" s="36"/>
      <c r="D1" s="36"/>
      <c r="E1" s="36"/>
      <c r="F1" s="36"/>
      <c r="G1" s="36"/>
      <c r="H1" s="36"/>
      <c r="I1" s="36"/>
      <c r="J1" s="36"/>
      <c r="K1" s="36"/>
    </row>
    <row r="2" spans="1:12" ht="27" customHeight="1" x14ac:dyDescent="0.3">
      <c r="B2" s="37" t="s">
        <v>0</v>
      </c>
      <c r="C2" s="37"/>
      <c r="D2" s="37"/>
      <c r="E2" s="37"/>
      <c r="F2" s="37"/>
      <c r="G2" s="37"/>
      <c r="H2" s="37"/>
      <c r="I2" s="37"/>
      <c r="J2" s="37"/>
      <c r="K2" s="37"/>
    </row>
    <row r="3" spans="1:12" ht="27" customHeight="1" x14ac:dyDescent="0.3">
      <c r="B3" s="31"/>
      <c r="C3" s="31"/>
      <c r="D3" s="31"/>
      <c r="E3" s="31"/>
      <c r="F3" s="31"/>
      <c r="G3" s="31"/>
      <c r="H3" s="31"/>
    </row>
    <row r="4" spans="1:12" ht="27" customHeight="1" x14ac:dyDescent="0.3">
      <c r="B4" s="34" t="s">
        <v>86</v>
      </c>
      <c r="C4" s="34"/>
      <c r="D4" s="34"/>
      <c r="E4" s="34"/>
      <c r="F4" s="34"/>
      <c r="G4" s="34"/>
      <c r="H4" s="34"/>
      <c r="I4" s="34"/>
      <c r="J4" s="34"/>
      <c r="K4" s="34"/>
    </row>
    <row r="5" spans="1:12" ht="27" customHeight="1" x14ac:dyDescent="0.3"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2" s="32" customFormat="1" ht="27" customHeight="1" x14ac:dyDescent="0.3"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2" x14ac:dyDescent="0.3">
      <c r="A7" s="1" t="s">
        <v>1</v>
      </c>
      <c r="B7" s="1" t="s">
        <v>2</v>
      </c>
    </row>
    <row r="8" spans="1:12" ht="19.5" customHeight="1" x14ac:dyDescent="0.3">
      <c r="B8" s="9" t="s">
        <v>3</v>
      </c>
      <c r="C8" s="9">
        <v>11.88</v>
      </c>
      <c r="D8" s="1" t="s">
        <v>84</v>
      </c>
    </row>
    <row r="9" spans="1:12" ht="19.5" customHeight="1" x14ac:dyDescent="0.3">
      <c r="B9" s="2" t="s">
        <v>4</v>
      </c>
      <c r="C9" s="3"/>
      <c r="D9" s="1" t="s">
        <v>87</v>
      </c>
    </row>
    <row r="10" spans="1:12" ht="19.5" customHeight="1" x14ac:dyDescent="0.3">
      <c r="B10" s="10"/>
      <c r="C10" s="10"/>
    </row>
    <row r="11" spans="1:12" x14ac:dyDescent="0.3">
      <c r="A11" s="9" t="s">
        <v>5</v>
      </c>
      <c r="B11" s="9" t="s">
        <v>6</v>
      </c>
      <c r="C11" s="9" t="s">
        <v>7</v>
      </c>
      <c r="D11" s="9" t="s">
        <v>8</v>
      </c>
      <c r="E11" s="9" t="s">
        <v>9</v>
      </c>
      <c r="F11" s="9" t="s">
        <v>10</v>
      </c>
      <c r="G11" s="9" t="s">
        <v>11</v>
      </c>
      <c r="H11" s="9" t="s">
        <v>12</v>
      </c>
      <c r="I11" s="9" t="s">
        <v>13</v>
      </c>
      <c r="J11" s="9" t="s">
        <v>14</v>
      </c>
      <c r="K11" s="9" t="s">
        <v>15</v>
      </c>
      <c r="L11" s="2" t="s">
        <v>16</v>
      </c>
    </row>
    <row r="12" spans="1:12" ht="36" customHeight="1" x14ac:dyDescent="0.3">
      <c r="A12" s="4" t="s">
        <v>17</v>
      </c>
      <c r="B12" s="4" t="s">
        <v>18</v>
      </c>
      <c r="C12" s="4" t="s">
        <v>19</v>
      </c>
      <c r="D12" s="4" t="s">
        <v>20</v>
      </c>
      <c r="E12" s="4" t="s">
        <v>21</v>
      </c>
      <c r="F12" s="4" t="s">
        <v>22</v>
      </c>
      <c r="G12" s="4" t="s">
        <v>23</v>
      </c>
      <c r="H12" s="4" t="s">
        <v>24</v>
      </c>
      <c r="I12" s="4" t="s">
        <v>25</v>
      </c>
      <c r="J12" s="4" t="s">
        <v>26</v>
      </c>
      <c r="K12" s="4" t="s">
        <v>27</v>
      </c>
      <c r="L12" s="2">
        <v>9</v>
      </c>
    </row>
    <row r="13" spans="1:12" ht="47.25" customHeight="1" x14ac:dyDescent="0.3">
      <c r="A13" s="2" t="s">
        <v>28</v>
      </c>
      <c r="B13" s="2" t="s">
        <v>29</v>
      </c>
      <c r="C13" s="2" t="s">
        <v>30</v>
      </c>
      <c r="D13" s="2" t="s">
        <v>31</v>
      </c>
      <c r="E13" s="2" t="s">
        <v>32</v>
      </c>
      <c r="F13" s="2" t="s">
        <v>33</v>
      </c>
      <c r="G13" s="2" t="s">
        <v>34</v>
      </c>
      <c r="H13" s="2" t="s">
        <v>35</v>
      </c>
      <c r="I13" s="2" t="s">
        <v>36</v>
      </c>
      <c r="J13" s="2" t="s">
        <v>37</v>
      </c>
      <c r="K13" s="2" t="s">
        <v>38</v>
      </c>
      <c r="L13" s="2">
        <v>10</v>
      </c>
    </row>
    <row r="14" spans="1:12" ht="36" customHeight="1" x14ac:dyDescent="0.3">
      <c r="A14" s="5" t="s">
        <v>39</v>
      </c>
      <c r="B14" s="6">
        <v>5000</v>
      </c>
      <c r="C14" s="11">
        <f>B14</f>
        <v>5000</v>
      </c>
      <c r="D14" s="6">
        <v>151.66999999999999</v>
      </c>
      <c r="E14" s="7">
        <f>D14</f>
        <v>151.66999999999999</v>
      </c>
      <c r="F14" s="7">
        <f>2.5*E14*$C$8</f>
        <v>4504.5990000000002</v>
      </c>
      <c r="G14" s="8">
        <f xml:space="preserve"> ROUND(IF(C14&gt;F14,C14*6%,0),2)</f>
        <v>300</v>
      </c>
      <c r="H14" s="11">
        <f>G14</f>
        <v>300</v>
      </c>
      <c r="I14" s="7">
        <f>+H14/0.06</f>
        <v>5000</v>
      </c>
      <c r="J14" s="7">
        <f>IF(C14&gt;F14,0,C14*6%)</f>
        <v>0</v>
      </c>
      <c r="K14" s="7">
        <f>J14</f>
        <v>0</v>
      </c>
      <c r="L14" s="2">
        <v>11</v>
      </c>
    </row>
    <row r="15" spans="1:12" ht="36" customHeight="1" x14ac:dyDescent="0.3">
      <c r="A15" s="5" t="s">
        <v>40</v>
      </c>
      <c r="B15" s="6">
        <v>2000</v>
      </c>
      <c r="C15" s="11">
        <f t="shared" ref="C15:C16" si="0">C14+B15</f>
        <v>7000</v>
      </c>
      <c r="D15" s="6">
        <v>151.66999999999999</v>
      </c>
      <c r="E15" s="7">
        <f>E14+D15</f>
        <v>303.33999999999997</v>
      </c>
      <c r="F15" s="7">
        <f t="shared" ref="F15:F19" si="1">2.5*E15*$C$8</f>
        <v>9009.1980000000003</v>
      </c>
      <c r="G15" s="8">
        <f t="shared" ref="G15:G19" si="2" xml:space="preserve"> ROUND(IF(C15&gt;F15,C15*6%,0),2)</f>
        <v>0</v>
      </c>
      <c r="H15" s="11">
        <f>G15-G14</f>
        <v>-300</v>
      </c>
      <c r="I15" s="7">
        <f t="shared" ref="I15:I19" si="3">+H15/0.06</f>
        <v>-5000</v>
      </c>
      <c r="J15" s="7">
        <f t="shared" ref="J15:J19" si="4">IF(C15&gt;F15,0,C15*6%)</f>
        <v>420</v>
      </c>
      <c r="K15" s="7">
        <f>J15-J14</f>
        <v>420</v>
      </c>
      <c r="L15" s="2">
        <v>12</v>
      </c>
    </row>
    <row r="16" spans="1:12" ht="36" customHeight="1" x14ac:dyDescent="0.3">
      <c r="A16" s="5" t="s">
        <v>41</v>
      </c>
      <c r="B16" s="6">
        <v>8000</v>
      </c>
      <c r="C16" s="11">
        <f t="shared" si="0"/>
        <v>15000</v>
      </c>
      <c r="D16" s="6">
        <v>151.66999999999999</v>
      </c>
      <c r="E16" s="7">
        <f t="shared" ref="E16" si="5">E15+D16</f>
        <v>455.01</v>
      </c>
      <c r="F16" s="7">
        <f t="shared" si="1"/>
        <v>13513.797000000002</v>
      </c>
      <c r="G16" s="8">
        <f t="shared" si="2"/>
        <v>900</v>
      </c>
      <c r="H16" s="11">
        <f>G16-G15</f>
        <v>900</v>
      </c>
      <c r="I16" s="7">
        <f t="shared" si="3"/>
        <v>15000</v>
      </c>
      <c r="J16" s="7">
        <f t="shared" si="4"/>
        <v>0</v>
      </c>
      <c r="K16" s="7">
        <f>J16-J15</f>
        <v>-420</v>
      </c>
      <c r="L16" s="2">
        <v>13</v>
      </c>
    </row>
    <row r="17" spans="1:12" ht="36" customHeight="1" x14ac:dyDescent="0.3">
      <c r="A17" s="5" t="s">
        <v>42</v>
      </c>
      <c r="B17" s="6">
        <v>2000</v>
      </c>
      <c r="C17" s="11">
        <f>C16+B17</f>
        <v>17000</v>
      </c>
      <c r="D17" s="6">
        <v>151.66999999999999</v>
      </c>
      <c r="E17" s="7">
        <f>E16+D17</f>
        <v>606.67999999999995</v>
      </c>
      <c r="F17" s="7">
        <f t="shared" si="1"/>
        <v>18018.396000000001</v>
      </c>
      <c r="G17" s="8">
        <f t="shared" si="2"/>
        <v>0</v>
      </c>
      <c r="H17" s="11">
        <f t="shared" ref="H17:H19" si="6">G17-G16</f>
        <v>-900</v>
      </c>
      <c r="I17" s="7">
        <f t="shared" si="3"/>
        <v>-15000</v>
      </c>
      <c r="J17" s="7">
        <f t="shared" si="4"/>
        <v>1020</v>
      </c>
      <c r="K17" s="7">
        <f>J17-J16</f>
        <v>1020</v>
      </c>
      <c r="L17" s="2">
        <v>14</v>
      </c>
    </row>
    <row r="18" spans="1:12" ht="36" customHeight="1" x14ac:dyDescent="0.3">
      <c r="A18" s="5" t="s">
        <v>43</v>
      </c>
      <c r="B18" s="6">
        <v>8000</v>
      </c>
      <c r="C18" s="11">
        <f t="shared" ref="C18:C19" si="7">C17+B18</f>
        <v>25000</v>
      </c>
      <c r="D18" s="6">
        <v>151.66999999999999</v>
      </c>
      <c r="E18" s="7">
        <f t="shared" ref="E18:E19" si="8">E17+D18</f>
        <v>758.34999999999991</v>
      </c>
      <c r="F18" s="7">
        <f t="shared" si="1"/>
        <v>22522.994999999999</v>
      </c>
      <c r="G18" s="8">
        <f t="shared" si="2"/>
        <v>1500</v>
      </c>
      <c r="H18" s="11">
        <f t="shared" si="6"/>
        <v>1500</v>
      </c>
      <c r="I18" s="7">
        <f t="shared" si="3"/>
        <v>25000</v>
      </c>
      <c r="J18" s="7">
        <f t="shared" si="4"/>
        <v>0</v>
      </c>
      <c r="K18" s="7">
        <f>J18-J17</f>
        <v>-1020</v>
      </c>
      <c r="L18" s="2">
        <v>15</v>
      </c>
    </row>
    <row r="19" spans="1:12" ht="36" customHeight="1" x14ac:dyDescent="0.3">
      <c r="A19" s="5" t="s">
        <v>44</v>
      </c>
      <c r="B19" s="6">
        <v>2000</v>
      </c>
      <c r="C19" s="11">
        <f t="shared" si="7"/>
        <v>27000</v>
      </c>
      <c r="D19" s="6">
        <v>151.66999999999999</v>
      </c>
      <c r="E19" s="7">
        <f t="shared" si="8"/>
        <v>910.01999999999987</v>
      </c>
      <c r="F19" s="7">
        <f t="shared" si="1"/>
        <v>27027.593999999997</v>
      </c>
      <c r="G19" s="8">
        <f t="shared" si="2"/>
        <v>0</v>
      </c>
      <c r="H19" s="11">
        <f t="shared" si="6"/>
        <v>-1500</v>
      </c>
      <c r="I19" s="7">
        <f t="shared" si="3"/>
        <v>-25000</v>
      </c>
      <c r="J19" s="7">
        <f t="shared" si="4"/>
        <v>1620</v>
      </c>
      <c r="K19" s="7">
        <f>J19-J18</f>
        <v>1620</v>
      </c>
      <c r="L19" s="2">
        <v>16</v>
      </c>
    </row>
    <row r="22" spans="1:12" x14ac:dyDescent="0.3">
      <c r="B22" s="1" t="s">
        <v>45</v>
      </c>
    </row>
    <row r="23" spans="1:12" x14ac:dyDescent="0.3">
      <c r="B23" s="1" t="s">
        <v>46</v>
      </c>
    </row>
    <row r="25" spans="1:12" x14ac:dyDescent="0.3">
      <c r="B25" s="1" t="s">
        <v>47</v>
      </c>
    </row>
    <row r="26" spans="1:12" x14ac:dyDescent="0.3">
      <c r="B26" s="1" t="s">
        <v>48</v>
      </c>
    </row>
    <row r="27" spans="1:12" x14ac:dyDescent="0.3">
      <c r="B27" s="1" t="s">
        <v>49</v>
      </c>
    </row>
    <row r="36" spans="3:4" ht="24.75" customHeight="1" x14ac:dyDescent="0.3">
      <c r="C36" s="24"/>
      <c r="D36" s="24"/>
    </row>
    <row r="47" spans="3:4" ht="23.25" customHeight="1" x14ac:dyDescent="0.3">
      <c r="C47" s="24"/>
      <c r="D47" s="24"/>
    </row>
    <row r="51" spans="3:6" x14ac:dyDescent="0.3">
      <c r="C51" s="12"/>
    </row>
    <row r="52" spans="3:6" x14ac:dyDescent="0.3">
      <c r="C52" s="12"/>
    </row>
    <row r="59" spans="3:6" ht="21.75" customHeight="1" x14ac:dyDescent="0.3">
      <c r="C59" s="25"/>
      <c r="D59" s="25"/>
    </row>
    <row r="63" spans="3:6" ht="26.25" customHeight="1" x14ac:dyDescent="0.3">
      <c r="E63" s="24"/>
      <c r="F63" s="25"/>
    </row>
    <row r="64" spans="3:6" ht="25.5" customHeight="1" x14ac:dyDescent="0.3"/>
    <row r="65" spans="2:6" ht="30.75" customHeight="1" x14ac:dyDescent="0.3"/>
    <row r="75" spans="2:6" ht="23.25" customHeight="1" x14ac:dyDescent="0.3">
      <c r="E75" s="26"/>
      <c r="F75" s="27"/>
    </row>
    <row r="79" spans="2:6" x14ac:dyDescent="0.3">
      <c r="B79" s="13"/>
    </row>
    <row r="83" spans="2:4" x14ac:dyDescent="0.3">
      <c r="B83" s="13"/>
    </row>
    <row r="86" spans="2:4" x14ac:dyDescent="0.3">
      <c r="D86" s="14"/>
    </row>
    <row r="90" spans="2:4" x14ac:dyDescent="0.3">
      <c r="B90" s="13"/>
    </row>
    <row r="92" spans="2:4" x14ac:dyDescent="0.3">
      <c r="D92" s="14"/>
    </row>
    <row r="107" spans="3:4" ht="25.5" customHeight="1" x14ac:dyDescent="0.3">
      <c r="C107" s="24"/>
      <c r="D107" s="25"/>
    </row>
  </sheetData>
  <mergeCells count="9">
    <mergeCell ref="C107:D107"/>
    <mergeCell ref="C36:D36"/>
    <mergeCell ref="C47:D47"/>
    <mergeCell ref="C59:D59"/>
    <mergeCell ref="E63:F63"/>
    <mergeCell ref="E75:F75"/>
    <mergeCell ref="B4:K5"/>
    <mergeCell ref="B1:K1"/>
    <mergeCell ref="B2:K2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0" orientation="landscape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43D00-FAE3-4CA6-97E0-05E33D80D530}">
  <dimension ref="A1:K110"/>
  <sheetViews>
    <sheetView zoomScale="130" zoomScaleNormal="130" workbookViewId="0">
      <selection activeCell="A3" sqref="A3:XFD4"/>
    </sheetView>
  </sheetViews>
  <sheetFormatPr baseColWidth="10" defaultColWidth="11.44140625" defaultRowHeight="15.6" x14ac:dyDescent="0.3"/>
  <cols>
    <col min="1" max="1" width="14.33203125" style="1" customWidth="1"/>
    <col min="2" max="2" width="22.33203125" style="1" customWidth="1"/>
    <col min="3" max="3" width="15.44140625" style="1" bestFit="1" customWidth="1"/>
    <col min="4" max="5" width="15.5546875" style="1" bestFit="1" customWidth="1"/>
    <col min="6" max="6" width="17" style="1" customWidth="1"/>
    <col min="7" max="7" width="15.6640625" style="1" bestFit="1" customWidth="1"/>
    <col min="8" max="10" width="16.88671875" style="1" customWidth="1"/>
    <col min="11" max="16384" width="11.44140625" style="1"/>
  </cols>
  <sheetData>
    <row r="1" spans="1:11" ht="32.25" customHeight="1" x14ac:dyDescent="0.3">
      <c r="B1" s="35" t="s">
        <v>88</v>
      </c>
      <c r="C1" s="35"/>
      <c r="D1" s="35"/>
      <c r="E1" s="35"/>
      <c r="F1" s="35"/>
      <c r="G1" s="35"/>
      <c r="H1" s="35"/>
      <c r="I1" s="35"/>
      <c r="J1" s="35"/>
      <c r="K1" s="35"/>
    </row>
    <row r="2" spans="1:11" ht="32.25" customHeight="1" x14ac:dyDescent="0.3">
      <c r="B2" s="39" t="s">
        <v>89</v>
      </c>
      <c r="C2" s="40"/>
      <c r="D2" s="40"/>
      <c r="E2" s="40"/>
      <c r="F2" s="40"/>
      <c r="G2" s="40"/>
      <c r="H2" s="40"/>
      <c r="I2" s="40"/>
      <c r="J2" s="40"/>
      <c r="K2" s="41"/>
    </row>
    <row r="3" spans="1:11" ht="27" customHeight="1" x14ac:dyDescent="0.3">
      <c r="B3" s="34" t="s">
        <v>86</v>
      </c>
      <c r="C3" s="34"/>
      <c r="D3" s="34"/>
      <c r="E3" s="34"/>
      <c r="F3" s="34"/>
      <c r="G3" s="34"/>
      <c r="H3" s="34"/>
      <c r="I3" s="34"/>
      <c r="J3" s="34"/>
      <c r="K3" s="34"/>
    </row>
    <row r="4" spans="1:11" ht="27" customHeight="1" x14ac:dyDescent="0.3"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8" customHeight="1" x14ac:dyDescent="0.3">
      <c r="B5" s="38"/>
      <c r="C5" s="38"/>
      <c r="D5" s="38"/>
      <c r="E5" s="38"/>
      <c r="F5" s="38"/>
      <c r="G5" s="38"/>
      <c r="H5" s="38"/>
      <c r="I5" s="16"/>
    </row>
    <row r="6" spans="1:11" x14ac:dyDescent="0.3">
      <c r="A6" s="1" t="s">
        <v>1</v>
      </c>
      <c r="B6" s="1" t="s">
        <v>2</v>
      </c>
    </row>
    <row r="7" spans="1:11" ht="9.75" customHeight="1" x14ac:dyDescent="0.3"/>
    <row r="8" spans="1:11" ht="19.5" customHeight="1" x14ac:dyDescent="0.3">
      <c r="B8" s="9" t="s">
        <v>3</v>
      </c>
      <c r="C8" s="9">
        <v>11.88</v>
      </c>
      <c r="D8" s="1" t="s">
        <v>84</v>
      </c>
    </row>
    <row r="9" spans="1:11" ht="19.5" customHeight="1" x14ac:dyDescent="0.3">
      <c r="B9" s="2" t="s">
        <v>4</v>
      </c>
      <c r="C9" s="3">
        <v>11.88</v>
      </c>
      <c r="D9" s="1" t="s">
        <v>87</v>
      </c>
    </row>
    <row r="10" spans="1:11" ht="12.75" customHeight="1" x14ac:dyDescent="0.3">
      <c r="B10" s="10"/>
      <c r="C10" s="10"/>
    </row>
    <row r="11" spans="1:11" x14ac:dyDescent="0.3">
      <c r="A11" s="9" t="s">
        <v>5</v>
      </c>
      <c r="B11" s="9" t="s">
        <v>6</v>
      </c>
      <c r="C11" s="9" t="s">
        <v>7</v>
      </c>
      <c r="D11" s="9" t="s">
        <v>8</v>
      </c>
      <c r="E11" s="9" t="s">
        <v>9</v>
      </c>
      <c r="F11" s="9" t="s">
        <v>10</v>
      </c>
      <c r="G11" s="9" t="s">
        <v>11</v>
      </c>
      <c r="H11" s="9" t="s">
        <v>12</v>
      </c>
      <c r="I11" s="9" t="s">
        <v>13</v>
      </c>
      <c r="J11" s="2">
        <v>8</v>
      </c>
    </row>
    <row r="12" spans="1:11" ht="36" customHeight="1" x14ac:dyDescent="0.3">
      <c r="A12" s="4" t="s">
        <v>17</v>
      </c>
      <c r="B12" s="4" t="s">
        <v>18</v>
      </c>
      <c r="C12" s="4" t="s">
        <v>19</v>
      </c>
      <c r="D12" s="4" t="s">
        <v>20</v>
      </c>
      <c r="E12" s="4" t="s">
        <v>21</v>
      </c>
      <c r="F12" s="4" t="s">
        <v>22</v>
      </c>
      <c r="G12" s="4" t="s">
        <v>23</v>
      </c>
      <c r="H12" s="4" t="s">
        <v>24</v>
      </c>
      <c r="I12" s="4" t="s">
        <v>25</v>
      </c>
      <c r="J12" s="2">
        <v>9</v>
      </c>
    </row>
    <row r="13" spans="1:11" ht="48" customHeight="1" x14ac:dyDescent="0.3">
      <c r="A13" s="2" t="s">
        <v>28</v>
      </c>
      <c r="B13" s="2" t="s">
        <v>29</v>
      </c>
      <c r="C13" s="2" t="s">
        <v>30</v>
      </c>
      <c r="D13" s="2" t="s">
        <v>31</v>
      </c>
      <c r="E13" s="2" t="s">
        <v>32</v>
      </c>
      <c r="F13" s="2" t="s">
        <v>50</v>
      </c>
      <c r="G13" s="2" t="s">
        <v>51</v>
      </c>
      <c r="H13" s="2" t="s">
        <v>52</v>
      </c>
      <c r="I13" s="2" t="s">
        <v>53</v>
      </c>
      <c r="J13" s="2">
        <v>10</v>
      </c>
    </row>
    <row r="14" spans="1:11" ht="36" customHeight="1" x14ac:dyDescent="0.3">
      <c r="A14" s="5" t="s">
        <v>39</v>
      </c>
      <c r="B14" s="6">
        <v>5000</v>
      </c>
      <c r="C14" s="11">
        <f>B14</f>
        <v>5000</v>
      </c>
      <c r="D14" s="6">
        <v>151.66999999999999</v>
      </c>
      <c r="E14" s="7">
        <f>D14</f>
        <v>151.66999999999999</v>
      </c>
      <c r="F14" s="7">
        <f>2.25*D14*$C$8</f>
        <v>4054.1391000000003</v>
      </c>
      <c r="G14" s="7">
        <f>IF(B14&gt;F14,B14*6%,0)</f>
        <v>300</v>
      </c>
      <c r="H14" s="7">
        <f>G14/0.06</f>
        <v>5000</v>
      </c>
      <c r="I14" s="7">
        <f>IF(B14&gt;F14,0,B14*6%)</f>
        <v>0</v>
      </c>
      <c r="J14" s="2">
        <v>11</v>
      </c>
    </row>
    <row r="15" spans="1:11" ht="36" customHeight="1" x14ac:dyDescent="0.3">
      <c r="A15" s="5" t="s">
        <v>40</v>
      </c>
      <c r="B15" s="6">
        <v>2000</v>
      </c>
      <c r="C15" s="11">
        <f t="shared" ref="C15:C16" si="0">C14+B15</f>
        <v>7000</v>
      </c>
      <c r="D15" s="6">
        <v>151.66999999999999</v>
      </c>
      <c r="E15" s="7">
        <f>E14+D15</f>
        <v>303.33999999999997</v>
      </c>
      <c r="F15" s="7">
        <f t="shared" ref="F15:F25" si="1">2.25*D15*$C$8</f>
        <v>4054.1391000000003</v>
      </c>
      <c r="G15" s="7">
        <f t="shared" ref="G15:G24" si="2">+IF(B15&gt;F15,B15*6%,0)</f>
        <v>0</v>
      </c>
      <c r="H15" s="7">
        <f t="shared" ref="H15:H24" si="3">G15/0.06</f>
        <v>0</v>
      </c>
      <c r="I15" s="7">
        <f t="shared" ref="I15:I24" si="4">IF(B15&gt;F15,0,B15*6%)</f>
        <v>120</v>
      </c>
      <c r="J15" s="2">
        <v>12</v>
      </c>
    </row>
    <row r="16" spans="1:11" ht="36" customHeight="1" x14ac:dyDescent="0.3">
      <c r="A16" s="5" t="s">
        <v>41</v>
      </c>
      <c r="B16" s="6">
        <v>8000</v>
      </c>
      <c r="C16" s="11">
        <f t="shared" si="0"/>
        <v>15000</v>
      </c>
      <c r="D16" s="6">
        <v>151.66999999999999</v>
      </c>
      <c r="E16" s="7">
        <f t="shared" ref="E16" si="5">E15+D16</f>
        <v>455.01</v>
      </c>
      <c r="F16" s="7">
        <f t="shared" si="1"/>
        <v>4054.1391000000003</v>
      </c>
      <c r="G16" s="7">
        <f t="shared" si="2"/>
        <v>480</v>
      </c>
      <c r="H16" s="7">
        <f t="shared" si="3"/>
        <v>8000</v>
      </c>
      <c r="I16" s="7">
        <f t="shared" si="4"/>
        <v>0</v>
      </c>
      <c r="J16" s="2">
        <v>13</v>
      </c>
    </row>
    <row r="17" spans="1:10" ht="36" customHeight="1" x14ac:dyDescent="0.3">
      <c r="A17" s="5" t="s">
        <v>42</v>
      </c>
      <c r="B17" s="6">
        <v>2000</v>
      </c>
      <c r="C17" s="11">
        <f>C16+B17</f>
        <v>17000</v>
      </c>
      <c r="D17" s="6">
        <v>151.66999999999999</v>
      </c>
      <c r="E17" s="7">
        <f>E16+D17</f>
        <v>606.67999999999995</v>
      </c>
      <c r="F17" s="7">
        <f t="shared" si="1"/>
        <v>4054.1391000000003</v>
      </c>
      <c r="G17" s="7">
        <f t="shared" si="2"/>
        <v>0</v>
      </c>
      <c r="H17" s="7">
        <f t="shared" si="3"/>
        <v>0</v>
      </c>
      <c r="I17" s="7">
        <f t="shared" si="4"/>
        <v>120</v>
      </c>
      <c r="J17" s="2">
        <v>14</v>
      </c>
    </row>
    <row r="18" spans="1:10" ht="36" customHeight="1" x14ac:dyDescent="0.3">
      <c r="A18" s="5" t="s">
        <v>43</v>
      </c>
      <c r="B18" s="6">
        <v>8000</v>
      </c>
      <c r="C18" s="11">
        <f t="shared" ref="C18:C25" si="6">C17+B18</f>
        <v>25000</v>
      </c>
      <c r="D18" s="6">
        <v>151.66999999999999</v>
      </c>
      <c r="E18" s="7">
        <f t="shared" ref="E18:E25" si="7">E17+D18</f>
        <v>758.34999999999991</v>
      </c>
      <c r="F18" s="7">
        <f t="shared" si="1"/>
        <v>4054.1391000000003</v>
      </c>
      <c r="G18" s="7">
        <f t="shared" si="2"/>
        <v>480</v>
      </c>
      <c r="H18" s="7">
        <f t="shared" si="3"/>
        <v>8000</v>
      </c>
      <c r="I18" s="7">
        <f t="shared" si="4"/>
        <v>0</v>
      </c>
      <c r="J18" s="2">
        <v>15</v>
      </c>
    </row>
    <row r="19" spans="1:10" ht="31.5" customHeight="1" x14ac:dyDescent="0.3">
      <c r="A19" s="5" t="s">
        <v>54</v>
      </c>
      <c r="B19" s="6">
        <v>2000</v>
      </c>
      <c r="C19" s="11">
        <f t="shared" si="6"/>
        <v>27000</v>
      </c>
      <c r="D19" s="6">
        <v>151.66999999999999</v>
      </c>
      <c r="E19" s="7">
        <f t="shared" si="7"/>
        <v>910.01999999999987</v>
      </c>
      <c r="F19" s="7">
        <f t="shared" si="1"/>
        <v>4054.1391000000003</v>
      </c>
      <c r="G19" s="7">
        <f t="shared" si="2"/>
        <v>0</v>
      </c>
      <c r="H19" s="7">
        <f t="shared" si="3"/>
        <v>0</v>
      </c>
      <c r="I19" s="7">
        <f t="shared" si="4"/>
        <v>120</v>
      </c>
      <c r="J19" s="2">
        <v>16</v>
      </c>
    </row>
    <row r="20" spans="1:10" ht="31.5" customHeight="1" x14ac:dyDescent="0.3">
      <c r="A20" s="5" t="s">
        <v>55</v>
      </c>
      <c r="B20" s="6">
        <v>2000</v>
      </c>
      <c r="C20" s="11">
        <f t="shared" si="6"/>
        <v>29000</v>
      </c>
      <c r="D20" s="6">
        <v>151.66999999999999</v>
      </c>
      <c r="E20" s="7">
        <f t="shared" si="7"/>
        <v>1061.6899999999998</v>
      </c>
      <c r="F20" s="7">
        <f t="shared" si="1"/>
        <v>4054.1391000000003</v>
      </c>
      <c r="G20" s="7">
        <f t="shared" si="2"/>
        <v>0</v>
      </c>
      <c r="H20" s="7">
        <f t="shared" si="3"/>
        <v>0</v>
      </c>
      <c r="I20" s="7">
        <f t="shared" si="4"/>
        <v>120</v>
      </c>
      <c r="J20" s="2">
        <v>17</v>
      </c>
    </row>
    <row r="21" spans="1:10" ht="31.5" customHeight="1" x14ac:dyDescent="0.3">
      <c r="A21" s="5" t="s">
        <v>56</v>
      </c>
      <c r="B21" s="6">
        <v>4000</v>
      </c>
      <c r="C21" s="11">
        <f t="shared" si="6"/>
        <v>33000</v>
      </c>
      <c r="D21" s="6">
        <v>151.66999999999999</v>
      </c>
      <c r="E21" s="7">
        <f t="shared" si="7"/>
        <v>1213.3599999999999</v>
      </c>
      <c r="F21" s="7">
        <f t="shared" si="1"/>
        <v>4054.1391000000003</v>
      </c>
      <c r="G21" s="7">
        <f t="shared" si="2"/>
        <v>0</v>
      </c>
      <c r="H21" s="7">
        <f t="shared" si="3"/>
        <v>0</v>
      </c>
      <c r="I21" s="7">
        <f t="shared" si="4"/>
        <v>240</v>
      </c>
      <c r="J21" s="2">
        <v>18</v>
      </c>
    </row>
    <row r="22" spans="1:10" ht="31.5" customHeight="1" x14ac:dyDescent="0.3">
      <c r="A22" s="5" t="s">
        <v>57</v>
      </c>
      <c r="B22" s="6">
        <v>8000</v>
      </c>
      <c r="C22" s="11">
        <f t="shared" si="6"/>
        <v>41000</v>
      </c>
      <c r="D22" s="6">
        <v>151.66999999999999</v>
      </c>
      <c r="E22" s="7">
        <f t="shared" si="7"/>
        <v>1365.03</v>
      </c>
      <c r="F22" s="7">
        <f t="shared" si="1"/>
        <v>4054.1391000000003</v>
      </c>
      <c r="G22" s="7">
        <f t="shared" si="2"/>
        <v>480</v>
      </c>
      <c r="H22" s="7">
        <f t="shared" si="3"/>
        <v>8000</v>
      </c>
      <c r="I22" s="7">
        <f t="shared" si="4"/>
        <v>0</v>
      </c>
      <c r="J22" s="2">
        <v>19</v>
      </c>
    </row>
    <row r="23" spans="1:10" ht="31.5" customHeight="1" x14ac:dyDescent="0.3">
      <c r="A23" s="5" t="s">
        <v>58</v>
      </c>
      <c r="B23" s="6">
        <v>6000</v>
      </c>
      <c r="C23" s="11">
        <f t="shared" si="6"/>
        <v>47000</v>
      </c>
      <c r="D23" s="6">
        <v>151.66999999999999</v>
      </c>
      <c r="E23" s="7">
        <f t="shared" si="7"/>
        <v>1516.7</v>
      </c>
      <c r="F23" s="7">
        <f t="shared" si="1"/>
        <v>4054.1391000000003</v>
      </c>
      <c r="G23" s="7">
        <f t="shared" si="2"/>
        <v>360</v>
      </c>
      <c r="H23" s="7">
        <f t="shared" si="3"/>
        <v>6000</v>
      </c>
      <c r="I23" s="7">
        <f t="shared" si="4"/>
        <v>0</v>
      </c>
      <c r="J23" s="2">
        <v>20</v>
      </c>
    </row>
    <row r="24" spans="1:10" ht="31.5" customHeight="1" x14ac:dyDescent="0.3">
      <c r="A24" s="5" t="s">
        <v>59</v>
      </c>
      <c r="B24" s="6">
        <v>2000</v>
      </c>
      <c r="C24" s="11">
        <f t="shared" si="6"/>
        <v>49000</v>
      </c>
      <c r="D24" s="6">
        <v>151.66999999999999</v>
      </c>
      <c r="E24" s="7">
        <f t="shared" si="7"/>
        <v>1668.3700000000001</v>
      </c>
      <c r="F24" s="7">
        <f t="shared" si="1"/>
        <v>4054.1391000000003</v>
      </c>
      <c r="G24" s="7">
        <f t="shared" si="2"/>
        <v>0</v>
      </c>
      <c r="H24" s="7">
        <f t="shared" si="3"/>
        <v>0</v>
      </c>
      <c r="I24" s="7">
        <f t="shared" si="4"/>
        <v>120</v>
      </c>
      <c r="J24" s="2">
        <v>21</v>
      </c>
    </row>
    <row r="25" spans="1:10" ht="32.25" customHeight="1" x14ac:dyDescent="0.3">
      <c r="A25" s="5" t="s">
        <v>60</v>
      </c>
      <c r="B25" s="6">
        <v>3000</v>
      </c>
      <c r="C25" s="11">
        <f t="shared" si="6"/>
        <v>52000</v>
      </c>
      <c r="D25" s="6">
        <v>151.66999999999999</v>
      </c>
      <c r="E25" s="7">
        <f t="shared" si="7"/>
        <v>1820.0400000000002</v>
      </c>
      <c r="F25" s="7">
        <f t="shared" si="1"/>
        <v>4054.1391000000003</v>
      </c>
      <c r="G25" s="6">
        <f>IF(C32&gt;C31,(C32-C30)*0.06,-C29)</f>
        <v>1020</v>
      </c>
      <c r="H25" s="7">
        <f>G25/0.06</f>
        <v>17000</v>
      </c>
      <c r="I25" s="42">
        <f>C35</f>
        <v>-840</v>
      </c>
      <c r="J25" s="2">
        <v>22</v>
      </c>
    </row>
    <row r="26" spans="1:10" ht="26.25" customHeight="1" x14ac:dyDescent="0.3">
      <c r="G26" s="6">
        <f>SUM(G14:G25)</f>
        <v>3120</v>
      </c>
      <c r="H26" s="6">
        <f>SUM(H14:H25)</f>
        <v>52000</v>
      </c>
      <c r="I26" s="6">
        <f>SUM(I14:I25)</f>
        <v>0</v>
      </c>
      <c r="J26" s="2">
        <v>23</v>
      </c>
    </row>
    <row r="27" spans="1:10" x14ac:dyDescent="0.3">
      <c r="A27" s="9" t="s">
        <v>61</v>
      </c>
      <c r="B27" s="9" t="s">
        <v>6</v>
      </c>
      <c r="C27" s="9" t="s">
        <v>62</v>
      </c>
      <c r="D27" s="9" t="s">
        <v>8</v>
      </c>
      <c r="G27" s="15"/>
      <c r="H27" s="15"/>
    </row>
    <row r="28" spans="1:10" ht="32.25" customHeight="1" x14ac:dyDescent="0.3">
      <c r="A28" s="28" t="s">
        <v>63</v>
      </c>
      <c r="B28" s="28"/>
      <c r="C28" s="17">
        <f>C24</f>
        <v>49000</v>
      </c>
      <c r="D28" s="2">
        <v>25</v>
      </c>
      <c r="F28" s="15"/>
    </row>
    <row r="29" spans="1:10" ht="32.25" customHeight="1" x14ac:dyDescent="0.3">
      <c r="A29" s="28" t="s">
        <v>64</v>
      </c>
      <c r="B29" s="28"/>
      <c r="C29" s="17">
        <f>SUM(G14:G24)</f>
        <v>2100</v>
      </c>
      <c r="D29" s="2">
        <v>26</v>
      </c>
      <c r="E29" s="1" t="s">
        <v>65</v>
      </c>
    </row>
    <row r="30" spans="1:10" ht="32.25" customHeight="1" x14ac:dyDescent="0.3">
      <c r="A30" s="28" t="s">
        <v>66</v>
      </c>
      <c r="B30" s="28"/>
      <c r="C30" s="17">
        <f>SUM(H14:H24)</f>
        <v>35000</v>
      </c>
      <c r="D30" s="2">
        <v>27</v>
      </c>
      <c r="E30" s="1" t="s">
        <v>90</v>
      </c>
    </row>
    <row r="31" spans="1:10" ht="32.25" customHeight="1" x14ac:dyDescent="0.3">
      <c r="A31" s="28" t="s">
        <v>67</v>
      </c>
      <c r="B31" s="28"/>
      <c r="C31" s="17">
        <f>SUM(F14:F25)</f>
        <v>48649.669200000004</v>
      </c>
      <c r="D31" s="2">
        <v>28</v>
      </c>
      <c r="E31" s="1" t="s">
        <v>68</v>
      </c>
    </row>
    <row r="32" spans="1:10" ht="32.25" customHeight="1" x14ac:dyDescent="0.3">
      <c r="A32" s="28" t="s">
        <v>69</v>
      </c>
      <c r="B32" s="28"/>
      <c r="C32" s="17">
        <f>C25</f>
        <v>52000</v>
      </c>
      <c r="D32" s="2">
        <v>29</v>
      </c>
      <c r="E32" s="1" t="s">
        <v>70</v>
      </c>
    </row>
    <row r="33" spans="1:9" ht="31.5" customHeight="1" x14ac:dyDescent="0.3">
      <c r="A33" s="29" t="s">
        <v>71</v>
      </c>
      <c r="B33" s="29"/>
      <c r="C33" s="21">
        <f>SUM(I14:I24)</f>
        <v>840</v>
      </c>
      <c r="D33" s="2">
        <v>30</v>
      </c>
    </row>
    <row r="34" spans="1:9" ht="31.5" customHeight="1" x14ac:dyDescent="0.3">
      <c r="A34" s="29" t="s">
        <v>72</v>
      </c>
      <c r="B34" s="29"/>
      <c r="C34" s="2">
        <f>IF(C32&gt;C31,0,C32*6%)</f>
        <v>0</v>
      </c>
      <c r="D34" s="2">
        <v>31</v>
      </c>
      <c r="E34" s="1" t="s">
        <v>91</v>
      </c>
    </row>
    <row r="35" spans="1:9" ht="31.5" customHeight="1" x14ac:dyDescent="0.3">
      <c r="A35" s="29" t="s">
        <v>73</v>
      </c>
      <c r="B35" s="29"/>
      <c r="C35" s="43">
        <f>C34-C33</f>
        <v>-840</v>
      </c>
      <c r="D35" s="2">
        <v>32</v>
      </c>
      <c r="E35" s="1" t="s">
        <v>92</v>
      </c>
    </row>
    <row r="37" spans="1:9" x14ac:dyDescent="0.3">
      <c r="B37" s="1" t="s">
        <v>93</v>
      </c>
    </row>
    <row r="38" spans="1:9" ht="18.75" customHeight="1" x14ac:dyDescent="0.3">
      <c r="B38" s="1" t="s">
        <v>74</v>
      </c>
      <c r="C38" s="18"/>
      <c r="D38" s="18"/>
    </row>
    <row r="39" spans="1:9" x14ac:dyDescent="0.3">
      <c r="B39" s="1" t="s">
        <v>75</v>
      </c>
    </row>
    <row r="41" spans="1:9" customFormat="1" ht="14.4" x14ac:dyDescent="0.3">
      <c r="B41" s="22" t="s">
        <v>77</v>
      </c>
      <c r="C41" t="s">
        <v>78</v>
      </c>
    </row>
    <row r="42" spans="1:9" customFormat="1" ht="14.4" x14ac:dyDescent="0.3"/>
    <row r="43" spans="1:9" customFormat="1" x14ac:dyDescent="0.3">
      <c r="C43" t="s">
        <v>79</v>
      </c>
      <c r="E43" s="44" t="s">
        <v>81</v>
      </c>
      <c r="F43" s="23"/>
      <c r="H43" s="1"/>
      <c r="I43" s="1"/>
    </row>
    <row r="44" spans="1:9" customFormat="1" x14ac:dyDescent="0.3">
      <c r="E44" t="s">
        <v>83</v>
      </c>
      <c r="F44" s="1"/>
      <c r="G44" s="1"/>
      <c r="H44" s="1"/>
      <c r="I44" s="1"/>
    </row>
    <row r="45" spans="1:9" customFormat="1" x14ac:dyDescent="0.3">
      <c r="F45" s="1"/>
      <c r="G45" s="1"/>
      <c r="H45" s="1"/>
      <c r="I45" s="1"/>
    </row>
    <row r="46" spans="1:9" customFormat="1" ht="14.4" x14ac:dyDescent="0.3">
      <c r="C46" t="s">
        <v>94</v>
      </c>
    </row>
    <row r="47" spans="1:9" x14ac:dyDescent="0.3">
      <c r="E47" s="44" t="s">
        <v>80</v>
      </c>
    </row>
    <row r="48" spans="1:9" x14ac:dyDescent="0.3">
      <c r="F48" s="23"/>
      <c r="G48"/>
      <c r="H48"/>
    </row>
    <row r="50" spans="2:7" ht="23.25" customHeight="1" x14ac:dyDescent="0.3">
      <c r="B50" s="30" t="s">
        <v>82</v>
      </c>
      <c r="C50" s="30"/>
      <c r="D50" s="30"/>
      <c r="E50" s="30"/>
      <c r="F50" s="30"/>
      <c r="G50" s="30"/>
    </row>
    <row r="54" spans="2:7" x14ac:dyDescent="0.3">
      <c r="C54" s="12"/>
    </row>
    <row r="55" spans="2:7" x14ac:dyDescent="0.3">
      <c r="C55" s="12"/>
    </row>
    <row r="62" spans="2:7" ht="21.75" customHeight="1" x14ac:dyDescent="0.3">
      <c r="C62" s="25"/>
      <c r="D62" s="25"/>
    </row>
    <row r="66" spans="5:9" ht="26.25" customHeight="1" x14ac:dyDescent="0.3">
      <c r="E66" s="24"/>
      <c r="F66" s="24"/>
      <c r="G66" s="24"/>
      <c r="H66" s="24"/>
      <c r="I66" s="25"/>
    </row>
    <row r="67" spans="5:9" ht="25.5" customHeight="1" x14ac:dyDescent="0.3"/>
    <row r="68" spans="5:9" ht="30.75" customHeight="1" x14ac:dyDescent="0.3"/>
    <row r="78" spans="5:9" ht="23.25" customHeight="1" x14ac:dyDescent="0.3">
      <c r="E78" s="26"/>
      <c r="F78" s="26"/>
      <c r="G78" s="26"/>
      <c r="H78" s="26"/>
      <c r="I78" s="27"/>
    </row>
    <row r="82" spans="2:4" x14ac:dyDescent="0.3">
      <c r="B82" s="13"/>
    </row>
    <row r="86" spans="2:4" x14ac:dyDescent="0.3">
      <c r="B86" s="13"/>
    </row>
    <row r="89" spans="2:4" x14ac:dyDescent="0.3">
      <c r="D89" s="14"/>
    </row>
    <row r="93" spans="2:4" x14ac:dyDescent="0.3">
      <c r="B93" s="13"/>
    </row>
    <row r="95" spans="2:4" x14ac:dyDescent="0.3">
      <c r="D95" s="14"/>
    </row>
    <row r="110" spans="3:4" ht="25.5" customHeight="1" x14ac:dyDescent="0.3">
      <c r="C110" s="24"/>
      <c r="D110" s="25"/>
    </row>
  </sheetData>
  <mergeCells count="16">
    <mergeCell ref="B1:K1"/>
    <mergeCell ref="B2:K2"/>
    <mergeCell ref="C110:D110"/>
    <mergeCell ref="C62:D62"/>
    <mergeCell ref="E66:I66"/>
    <mergeCell ref="E78:I78"/>
    <mergeCell ref="A28:B28"/>
    <mergeCell ref="A29:B29"/>
    <mergeCell ref="A30:B30"/>
    <mergeCell ref="A31:B31"/>
    <mergeCell ref="A32:B32"/>
    <mergeCell ref="A33:B33"/>
    <mergeCell ref="A35:B35"/>
    <mergeCell ref="A34:B34"/>
    <mergeCell ref="B50:G50"/>
    <mergeCell ref="B3:K4"/>
  </mergeCells>
  <phoneticPr fontId="6" type="noConversion"/>
  <printOptions horizontalCentered="1" verticalCentered="1"/>
  <pageMargins left="0.11811023622047245" right="0.11811023622047245" top="0.94488188976377963" bottom="0.98425196850393704" header="0.31496062992125984" footer="0.31496062992125984"/>
  <pageSetup paperSize="9" scale="70" orientation="landscape" horizontalDpi="4294967293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9D432-291B-4858-BD97-0B8AC44B03BF}">
  <dimension ref="A1:N105"/>
  <sheetViews>
    <sheetView tabSelected="1" topLeftCell="B9" workbookViewId="0">
      <selection activeCell="F17" sqref="F17"/>
    </sheetView>
  </sheetViews>
  <sheetFormatPr baseColWidth="10" defaultColWidth="11.44140625" defaultRowHeight="15.6" x14ac:dyDescent="0.3"/>
  <cols>
    <col min="1" max="1" width="14.109375" style="1" customWidth="1"/>
    <col min="2" max="2" width="13.44140625" style="1" customWidth="1"/>
    <col min="3" max="3" width="15.44140625" style="1" customWidth="1"/>
    <col min="4" max="4" width="17.6640625" style="1" customWidth="1"/>
    <col min="5" max="5" width="16.5546875" style="1" customWidth="1"/>
    <col min="6" max="10" width="17.6640625" style="1" customWidth="1"/>
    <col min="11" max="11" width="16.109375" style="1" customWidth="1"/>
    <col min="12" max="12" width="4.88671875" style="1" customWidth="1"/>
    <col min="13" max="16384" width="11.44140625" style="1"/>
  </cols>
  <sheetData>
    <row r="1" spans="1:14" ht="32.25" customHeight="1" x14ac:dyDescent="0.3">
      <c r="B1" s="35" t="s">
        <v>85</v>
      </c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4" ht="32.25" customHeight="1" x14ac:dyDescent="0.3">
      <c r="B2" s="45" t="s">
        <v>95</v>
      </c>
      <c r="C2" s="45"/>
      <c r="D2" s="45"/>
      <c r="E2" s="45"/>
      <c r="F2" s="45"/>
      <c r="G2" s="45"/>
      <c r="H2" s="45"/>
      <c r="I2" s="45"/>
      <c r="J2" s="45"/>
      <c r="K2" s="45"/>
    </row>
    <row r="3" spans="1:14" ht="27" customHeight="1" x14ac:dyDescent="0.3">
      <c r="B3" s="34" t="s">
        <v>86</v>
      </c>
      <c r="C3" s="34"/>
      <c r="D3" s="34"/>
      <c r="E3" s="34"/>
      <c r="F3" s="34"/>
      <c r="G3" s="34"/>
      <c r="H3" s="34"/>
      <c r="I3" s="34"/>
      <c r="J3" s="34"/>
      <c r="K3" s="34"/>
    </row>
    <row r="4" spans="1:14" ht="27" customHeight="1" x14ac:dyDescent="0.3">
      <c r="B4" s="34"/>
      <c r="C4" s="34"/>
      <c r="D4" s="34"/>
      <c r="E4" s="34"/>
      <c r="F4" s="34"/>
      <c r="G4" s="34"/>
      <c r="H4" s="34"/>
      <c r="I4" s="34"/>
      <c r="J4" s="34"/>
      <c r="K4" s="34"/>
    </row>
    <row r="6" spans="1:14" ht="19.5" customHeight="1" x14ac:dyDescent="0.3">
      <c r="B6" s="9" t="s">
        <v>3</v>
      </c>
      <c r="C6" s="9">
        <v>11.88</v>
      </c>
      <c r="D6" s="1" t="s">
        <v>84</v>
      </c>
    </row>
    <row r="7" spans="1:14" ht="19.5" customHeight="1" x14ac:dyDescent="0.3">
      <c r="B7" s="2" t="s">
        <v>4</v>
      </c>
      <c r="C7" s="3">
        <v>11.88</v>
      </c>
      <c r="D7" s="1" t="s">
        <v>96</v>
      </c>
    </row>
    <row r="8" spans="1:14" ht="19.5" customHeight="1" x14ac:dyDescent="0.3">
      <c r="B8" s="10"/>
      <c r="C8" s="10"/>
    </row>
    <row r="9" spans="1:14" x14ac:dyDescent="0.3">
      <c r="A9" s="9" t="s">
        <v>5</v>
      </c>
      <c r="B9" s="9" t="s">
        <v>6</v>
      </c>
      <c r="C9" s="9" t="s">
        <v>7</v>
      </c>
      <c r="D9" s="9" t="s">
        <v>8</v>
      </c>
      <c r="E9" s="9" t="s">
        <v>9</v>
      </c>
      <c r="F9" s="9" t="s">
        <v>10</v>
      </c>
      <c r="G9" s="9" t="s">
        <v>11</v>
      </c>
      <c r="H9" s="9" t="s">
        <v>12</v>
      </c>
      <c r="I9" s="9" t="s">
        <v>13</v>
      </c>
      <c r="J9" s="9" t="s">
        <v>14</v>
      </c>
      <c r="K9" s="9" t="s">
        <v>15</v>
      </c>
      <c r="L9" s="2" t="s">
        <v>16</v>
      </c>
    </row>
    <row r="10" spans="1:14" ht="36" customHeight="1" x14ac:dyDescent="0.3">
      <c r="A10" s="4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4" t="s">
        <v>24</v>
      </c>
      <c r="I10" s="4" t="s">
        <v>25</v>
      </c>
      <c r="J10" s="4" t="s">
        <v>26</v>
      </c>
      <c r="K10" s="4" t="s">
        <v>27</v>
      </c>
      <c r="L10" s="2">
        <v>9</v>
      </c>
    </row>
    <row r="11" spans="1:14" ht="36" customHeight="1" x14ac:dyDescent="0.3">
      <c r="A11" s="2" t="s">
        <v>28</v>
      </c>
      <c r="B11" s="2" t="s">
        <v>29</v>
      </c>
      <c r="C11" s="2" t="s">
        <v>30</v>
      </c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I11" s="2" t="s">
        <v>36</v>
      </c>
      <c r="J11" s="2" t="s">
        <v>37</v>
      </c>
      <c r="K11" s="2" t="s">
        <v>38</v>
      </c>
      <c r="L11" s="2">
        <v>10</v>
      </c>
    </row>
    <row r="12" spans="1:14" ht="36" customHeight="1" x14ac:dyDescent="0.3">
      <c r="A12" s="5" t="s">
        <v>39</v>
      </c>
      <c r="B12" s="6">
        <v>5000</v>
      </c>
      <c r="C12" s="11">
        <f>B12</f>
        <v>5000</v>
      </c>
      <c r="D12" s="6">
        <v>151.66999999999999</v>
      </c>
      <c r="E12" s="7">
        <f>D12</f>
        <v>151.66999999999999</v>
      </c>
      <c r="F12" s="7">
        <f>2.25*E12*$C$6</f>
        <v>4054.1391000000003</v>
      </c>
      <c r="G12" s="8">
        <f xml:space="preserve"> ROUND(IF(C12&gt;F12,C12*6%,0),2)</f>
        <v>300</v>
      </c>
      <c r="H12" s="11">
        <f>G12</f>
        <v>300</v>
      </c>
      <c r="I12" s="7">
        <f>+H12/0.06</f>
        <v>5000</v>
      </c>
      <c r="J12" s="7">
        <f>IF(C12&gt;F12,0, C12*6%)</f>
        <v>0</v>
      </c>
      <c r="K12" s="7">
        <f>J12</f>
        <v>0</v>
      </c>
      <c r="L12" s="2">
        <v>11</v>
      </c>
    </row>
    <row r="13" spans="1:14" ht="36" customHeight="1" x14ac:dyDescent="0.3">
      <c r="A13" s="5" t="s">
        <v>40</v>
      </c>
      <c r="B13" s="6">
        <v>2000</v>
      </c>
      <c r="C13" s="11">
        <f t="shared" ref="C13:C14" si="0">C12+B13</f>
        <v>7000</v>
      </c>
      <c r="D13" s="6">
        <v>151.66999999999999</v>
      </c>
      <c r="E13" s="7">
        <f>E12+D13</f>
        <v>303.33999999999997</v>
      </c>
      <c r="F13" s="7">
        <f t="shared" ref="F13:F23" si="1">2.25*E13*$C$6</f>
        <v>8108.2782000000007</v>
      </c>
      <c r="G13" s="8">
        <f t="shared" ref="G13:G22" si="2" xml:space="preserve"> ROUND(IF(C13&gt;F13,C13*6%,0),2)</f>
        <v>0</v>
      </c>
      <c r="H13" s="11">
        <f>G13-G12</f>
        <v>-300</v>
      </c>
      <c r="I13" s="7">
        <f t="shared" ref="I13:I23" si="3">+H13/0.06</f>
        <v>-5000</v>
      </c>
      <c r="J13" s="7">
        <f t="shared" ref="J13:J23" si="4">IF(C13&gt;F13,0, C13*6%)</f>
        <v>420</v>
      </c>
      <c r="K13" s="7">
        <f>J13-J12</f>
        <v>420</v>
      </c>
      <c r="L13" s="2">
        <v>12</v>
      </c>
      <c r="N13" s="1">
        <f>N12/0.06</f>
        <v>0</v>
      </c>
    </row>
    <row r="14" spans="1:14" ht="36" customHeight="1" x14ac:dyDescent="0.3">
      <c r="A14" s="5" t="s">
        <v>41</v>
      </c>
      <c r="B14" s="6">
        <v>8000</v>
      </c>
      <c r="C14" s="11">
        <f t="shared" si="0"/>
        <v>15000</v>
      </c>
      <c r="D14" s="6">
        <v>151.66999999999999</v>
      </c>
      <c r="E14" s="7">
        <f t="shared" ref="E14" si="5">E13+D14</f>
        <v>455.01</v>
      </c>
      <c r="F14" s="7">
        <f t="shared" si="1"/>
        <v>12162.417300000001</v>
      </c>
      <c r="G14" s="8">
        <f t="shared" si="2"/>
        <v>900</v>
      </c>
      <c r="H14" s="11">
        <f>G14-G13</f>
        <v>900</v>
      </c>
      <c r="I14" s="7">
        <f t="shared" si="3"/>
        <v>15000</v>
      </c>
      <c r="J14" s="7">
        <f t="shared" si="4"/>
        <v>0</v>
      </c>
      <c r="K14" s="7">
        <f>J14-J13</f>
        <v>-420</v>
      </c>
      <c r="L14" s="2">
        <v>13</v>
      </c>
    </row>
    <row r="15" spans="1:14" ht="36" customHeight="1" x14ac:dyDescent="0.3">
      <c r="A15" s="5" t="s">
        <v>42</v>
      </c>
      <c r="B15" s="6">
        <v>2000</v>
      </c>
      <c r="C15" s="11">
        <f>C14+B15</f>
        <v>17000</v>
      </c>
      <c r="D15" s="6">
        <v>151.66999999999999</v>
      </c>
      <c r="E15" s="7">
        <f>E14+D15</f>
        <v>606.67999999999995</v>
      </c>
      <c r="F15" s="7">
        <f t="shared" si="1"/>
        <v>16216.556400000001</v>
      </c>
      <c r="G15" s="8">
        <f t="shared" si="2"/>
        <v>1020</v>
      </c>
      <c r="H15" s="11">
        <f t="shared" ref="H15:H23" si="6">G15-G14</f>
        <v>120</v>
      </c>
      <c r="I15" s="7">
        <f t="shared" si="3"/>
        <v>2000</v>
      </c>
      <c r="J15" s="7">
        <f t="shared" si="4"/>
        <v>0</v>
      </c>
      <c r="K15" s="7">
        <f>J15-J14</f>
        <v>0</v>
      </c>
      <c r="L15" s="2">
        <v>14</v>
      </c>
    </row>
    <row r="16" spans="1:14" ht="36" customHeight="1" x14ac:dyDescent="0.3">
      <c r="A16" s="5" t="s">
        <v>43</v>
      </c>
      <c r="B16" s="6">
        <v>8000</v>
      </c>
      <c r="C16" s="11">
        <f t="shared" ref="C16:C23" si="7">C15+B16</f>
        <v>25000</v>
      </c>
      <c r="D16" s="6">
        <v>151.66999999999999</v>
      </c>
      <c r="E16" s="7">
        <f t="shared" ref="E16:E23" si="8">E15+D16</f>
        <v>758.34999999999991</v>
      </c>
      <c r="F16" s="7">
        <f t="shared" si="1"/>
        <v>20270.695500000002</v>
      </c>
      <c r="G16" s="8">
        <f t="shared" si="2"/>
        <v>1500</v>
      </c>
      <c r="H16" s="11">
        <f t="shared" si="6"/>
        <v>480</v>
      </c>
      <c r="I16" s="7">
        <f t="shared" si="3"/>
        <v>8000</v>
      </c>
      <c r="J16" s="7">
        <f t="shared" si="4"/>
        <v>0</v>
      </c>
      <c r="K16" s="7">
        <f t="shared" ref="K16:K22" si="9">J16-J15</f>
        <v>0</v>
      </c>
      <c r="L16" s="2">
        <v>15</v>
      </c>
    </row>
    <row r="17" spans="1:12" ht="36" customHeight="1" x14ac:dyDescent="0.3">
      <c r="A17" s="5" t="s">
        <v>44</v>
      </c>
      <c r="B17" s="6">
        <v>2000</v>
      </c>
      <c r="C17" s="11">
        <f t="shared" si="7"/>
        <v>27000</v>
      </c>
      <c r="D17" s="6">
        <v>151.66999999999999</v>
      </c>
      <c r="E17" s="7">
        <f t="shared" si="8"/>
        <v>910.01999999999987</v>
      </c>
      <c r="F17" s="7">
        <f t="shared" si="1"/>
        <v>24324.834599999998</v>
      </c>
      <c r="G17" s="8">
        <f t="shared" si="2"/>
        <v>1620</v>
      </c>
      <c r="H17" s="11">
        <f t="shared" si="6"/>
        <v>120</v>
      </c>
      <c r="I17" s="7">
        <f t="shared" si="3"/>
        <v>2000</v>
      </c>
      <c r="J17" s="7">
        <f t="shared" si="4"/>
        <v>0</v>
      </c>
      <c r="K17" s="7">
        <f t="shared" si="9"/>
        <v>0</v>
      </c>
      <c r="L17" s="2">
        <v>16</v>
      </c>
    </row>
    <row r="18" spans="1:12" ht="24" customHeight="1" x14ac:dyDescent="0.3">
      <c r="A18" s="5" t="s">
        <v>55</v>
      </c>
      <c r="B18" s="6">
        <v>2000</v>
      </c>
      <c r="C18" s="11">
        <f t="shared" si="7"/>
        <v>29000</v>
      </c>
      <c r="D18" s="6">
        <v>151.66999999999999</v>
      </c>
      <c r="E18" s="7">
        <f t="shared" si="8"/>
        <v>1061.6899999999998</v>
      </c>
      <c r="F18" s="7">
        <f t="shared" si="1"/>
        <v>28378.973699999999</v>
      </c>
      <c r="G18" s="8">
        <f t="shared" si="2"/>
        <v>1740</v>
      </c>
      <c r="H18" s="11">
        <f t="shared" si="6"/>
        <v>120</v>
      </c>
      <c r="I18" s="7">
        <f t="shared" si="3"/>
        <v>2000</v>
      </c>
      <c r="J18" s="7">
        <f t="shared" si="4"/>
        <v>0</v>
      </c>
      <c r="K18" s="7">
        <f t="shared" si="9"/>
        <v>0</v>
      </c>
      <c r="L18" s="2">
        <v>17</v>
      </c>
    </row>
    <row r="19" spans="1:12" ht="24" customHeight="1" x14ac:dyDescent="0.3">
      <c r="A19" s="5" t="s">
        <v>56</v>
      </c>
      <c r="B19" s="6">
        <v>4000</v>
      </c>
      <c r="C19" s="11">
        <f t="shared" si="7"/>
        <v>33000</v>
      </c>
      <c r="D19" s="6">
        <v>151.66999999999999</v>
      </c>
      <c r="E19" s="7">
        <f t="shared" si="8"/>
        <v>1213.3599999999999</v>
      </c>
      <c r="F19" s="7">
        <f t="shared" si="1"/>
        <v>32433.112800000003</v>
      </c>
      <c r="G19" s="8">
        <f t="shared" si="2"/>
        <v>1980</v>
      </c>
      <c r="H19" s="11">
        <f t="shared" si="6"/>
        <v>240</v>
      </c>
      <c r="I19" s="7">
        <f t="shared" si="3"/>
        <v>4000</v>
      </c>
      <c r="J19" s="7">
        <f t="shared" si="4"/>
        <v>0</v>
      </c>
      <c r="K19" s="7">
        <f t="shared" si="9"/>
        <v>0</v>
      </c>
      <c r="L19" s="2">
        <v>18</v>
      </c>
    </row>
    <row r="20" spans="1:12" ht="24" customHeight="1" x14ac:dyDescent="0.3">
      <c r="A20" s="5" t="s">
        <v>57</v>
      </c>
      <c r="B20" s="6">
        <v>8000</v>
      </c>
      <c r="C20" s="11">
        <f t="shared" si="7"/>
        <v>41000</v>
      </c>
      <c r="D20" s="6">
        <v>151.66999999999999</v>
      </c>
      <c r="E20" s="7">
        <f t="shared" si="8"/>
        <v>1365.03</v>
      </c>
      <c r="F20" s="7">
        <f t="shared" si="1"/>
        <v>36487.251900000003</v>
      </c>
      <c r="G20" s="8">
        <f t="shared" si="2"/>
        <v>2460</v>
      </c>
      <c r="H20" s="11">
        <f t="shared" si="6"/>
        <v>480</v>
      </c>
      <c r="I20" s="7">
        <f t="shared" si="3"/>
        <v>8000</v>
      </c>
      <c r="J20" s="7">
        <f t="shared" si="4"/>
        <v>0</v>
      </c>
      <c r="K20" s="7">
        <f t="shared" si="9"/>
        <v>0</v>
      </c>
      <c r="L20" s="2">
        <v>19</v>
      </c>
    </row>
    <row r="21" spans="1:12" ht="24" customHeight="1" x14ac:dyDescent="0.3">
      <c r="A21" s="5" t="s">
        <v>58</v>
      </c>
      <c r="B21" s="6">
        <v>6000</v>
      </c>
      <c r="C21" s="11">
        <f t="shared" si="7"/>
        <v>47000</v>
      </c>
      <c r="D21" s="6">
        <v>151.66999999999999</v>
      </c>
      <c r="E21" s="7">
        <f t="shared" si="8"/>
        <v>1516.7</v>
      </c>
      <c r="F21" s="7">
        <f t="shared" si="1"/>
        <v>40541.391000000003</v>
      </c>
      <c r="G21" s="8">
        <f t="shared" si="2"/>
        <v>2820</v>
      </c>
      <c r="H21" s="11">
        <f t="shared" si="6"/>
        <v>360</v>
      </c>
      <c r="I21" s="7">
        <f t="shared" si="3"/>
        <v>6000</v>
      </c>
      <c r="J21" s="7">
        <f t="shared" si="4"/>
        <v>0</v>
      </c>
      <c r="K21" s="7">
        <f t="shared" si="9"/>
        <v>0</v>
      </c>
      <c r="L21" s="2">
        <v>20</v>
      </c>
    </row>
    <row r="22" spans="1:12" ht="24" customHeight="1" x14ac:dyDescent="0.3">
      <c r="A22" s="5" t="s">
        <v>59</v>
      </c>
      <c r="B22" s="6">
        <v>2000</v>
      </c>
      <c r="C22" s="11">
        <f t="shared" si="7"/>
        <v>49000</v>
      </c>
      <c r="D22" s="6">
        <v>151.66999999999999</v>
      </c>
      <c r="E22" s="7">
        <f t="shared" si="8"/>
        <v>1668.3700000000001</v>
      </c>
      <c r="F22" s="7">
        <f t="shared" si="1"/>
        <v>44595.530100000011</v>
      </c>
      <c r="G22" s="8">
        <f t="shared" si="2"/>
        <v>2940</v>
      </c>
      <c r="H22" s="11">
        <f t="shared" si="6"/>
        <v>120</v>
      </c>
      <c r="I22" s="7">
        <f t="shared" si="3"/>
        <v>2000</v>
      </c>
      <c r="J22" s="7">
        <f t="shared" si="4"/>
        <v>0</v>
      </c>
      <c r="K22" s="7">
        <f t="shared" si="9"/>
        <v>0</v>
      </c>
      <c r="L22" s="2">
        <v>21</v>
      </c>
    </row>
    <row r="23" spans="1:12" ht="24" customHeight="1" x14ac:dyDescent="0.3">
      <c r="A23" s="5" t="s">
        <v>60</v>
      </c>
      <c r="B23" s="6">
        <v>3000</v>
      </c>
      <c r="C23" s="11">
        <f t="shared" si="7"/>
        <v>52000</v>
      </c>
      <c r="D23" s="6">
        <v>151.66999999999999</v>
      </c>
      <c r="E23" s="7">
        <f t="shared" si="8"/>
        <v>1820.0400000000002</v>
      </c>
      <c r="F23" s="7">
        <f t="shared" si="1"/>
        <v>48649.669200000011</v>
      </c>
      <c r="G23" s="8"/>
      <c r="H23" s="11">
        <f t="shared" si="6"/>
        <v>-2940</v>
      </c>
      <c r="I23" s="7">
        <f t="shared" si="3"/>
        <v>-49000</v>
      </c>
      <c r="J23" s="7">
        <f t="shared" si="4"/>
        <v>0</v>
      </c>
      <c r="K23" s="7">
        <f>J23-J22</f>
        <v>0</v>
      </c>
      <c r="L23" s="2">
        <v>22</v>
      </c>
    </row>
    <row r="24" spans="1:12" x14ac:dyDescent="0.3">
      <c r="G24" s="19"/>
      <c r="H24" s="20">
        <f>SUM(H12:H23)</f>
        <v>0</v>
      </c>
      <c r="I24" s="20">
        <f>SUM(I12:I23)</f>
        <v>0</v>
      </c>
      <c r="J24" s="19"/>
      <c r="K24" s="20">
        <f t="shared" ref="K24" si="10">SUM(K12:K23)</f>
        <v>0</v>
      </c>
    </row>
    <row r="26" spans="1:12" x14ac:dyDescent="0.3">
      <c r="B26" s="1" t="s">
        <v>76</v>
      </c>
    </row>
    <row r="34" spans="3:4" ht="24.75" customHeight="1" x14ac:dyDescent="0.3">
      <c r="C34" s="24"/>
      <c r="D34" s="24"/>
    </row>
    <row r="45" spans="3:4" ht="23.25" customHeight="1" x14ac:dyDescent="0.3">
      <c r="C45" s="24"/>
      <c r="D45" s="24"/>
    </row>
    <row r="49" spans="3:6" x14ac:dyDescent="0.3">
      <c r="C49" s="12"/>
    </row>
    <row r="50" spans="3:6" x14ac:dyDescent="0.3">
      <c r="C50" s="12"/>
    </row>
    <row r="57" spans="3:6" ht="21.75" customHeight="1" x14ac:dyDescent="0.3">
      <c r="C57" s="25"/>
      <c r="D57" s="25"/>
    </row>
    <row r="61" spans="3:6" ht="26.25" customHeight="1" x14ac:dyDescent="0.3">
      <c r="E61" s="24"/>
      <c r="F61" s="25"/>
    </row>
    <row r="62" spans="3:6" ht="25.5" customHeight="1" x14ac:dyDescent="0.3"/>
    <row r="63" spans="3:6" ht="30.75" customHeight="1" x14ac:dyDescent="0.3"/>
    <row r="73" spans="2:6" ht="23.25" customHeight="1" x14ac:dyDescent="0.3">
      <c r="E73" s="26"/>
      <c r="F73" s="27"/>
    </row>
    <row r="77" spans="2:6" x14ac:dyDescent="0.3">
      <c r="B77" s="13"/>
    </row>
    <row r="81" spans="2:4" x14ac:dyDescent="0.3">
      <c r="B81" s="13"/>
    </row>
    <row r="84" spans="2:4" x14ac:dyDescent="0.3">
      <c r="D84" s="14"/>
    </row>
    <row r="88" spans="2:4" x14ac:dyDescent="0.3">
      <c r="B88" s="13"/>
    </row>
    <row r="90" spans="2:4" x14ac:dyDescent="0.3">
      <c r="D90" s="14"/>
    </row>
    <row r="105" spans="3:4" ht="25.5" customHeight="1" x14ac:dyDescent="0.3">
      <c r="C105" s="24"/>
      <c r="D105" s="25"/>
    </row>
  </sheetData>
  <mergeCells count="9">
    <mergeCell ref="C105:D105"/>
    <mergeCell ref="C34:D34"/>
    <mergeCell ref="C45:D45"/>
    <mergeCell ref="C57:D57"/>
    <mergeCell ref="E61:F61"/>
    <mergeCell ref="E73:F73"/>
    <mergeCell ref="B1:L1"/>
    <mergeCell ref="B2:K2"/>
    <mergeCell ref="B3:K4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LEGISLATION </vt:lpstr>
      <vt:lpstr>TRAME 1</vt:lpstr>
      <vt:lpstr>Régularisation en Fin d'année</vt:lpstr>
      <vt:lpstr>Régularisation Progressiv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Bienvenue</dc:creator>
  <cp:keywords/>
  <dc:description/>
  <cp:lastModifiedBy>jacques LE CHEVANTON</cp:lastModifiedBy>
  <cp:revision/>
  <cp:lastPrinted>2025-04-02T08:59:18Z</cp:lastPrinted>
  <dcterms:created xsi:type="dcterms:W3CDTF">2024-01-24T13:23:01Z</dcterms:created>
  <dcterms:modified xsi:type="dcterms:W3CDTF">2025-04-02T09:08:35Z</dcterms:modified>
  <cp:category/>
  <cp:contentStatus/>
</cp:coreProperties>
</file>