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S 4 - 5 -6/2025/"/>
    </mc:Choice>
  </mc:AlternateContent>
  <xr:revisionPtr revIDLastSave="0" documentId="8_{B9548BF6-06E5-40F5-96DA-50E9C6FA1141}" xr6:coauthVersionLast="47" xr6:coauthVersionMax="47" xr10:uidLastSave="{00000000-0000-0000-0000-000000000000}"/>
  <bookViews>
    <workbookView xWindow="-108" yWindow="-108" windowWidth="23256" windowHeight="12456" activeTab="1" xr2:uid="{86EF6AA0-DDCC-4165-A62C-1740342C4F41}"/>
  </bookViews>
  <sheets>
    <sheet name="Exemple  1" sheetId="2" r:id="rId1"/>
    <sheet name="Exemple 2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2" l="1"/>
  <c r="E26" i="2" s="1"/>
  <c r="E27" i="2" s="1"/>
  <c r="C42" i="2"/>
  <c r="C41" i="2"/>
  <c r="C39" i="2"/>
  <c r="C53" i="2" s="1"/>
  <c r="C38" i="2"/>
  <c r="C35" i="2"/>
  <c r="C34" i="2"/>
  <c r="C32" i="2"/>
  <c r="C31" i="2"/>
  <c r="E19" i="2"/>
  <c r="C19" i="2"/>
  <c r="C26" i="2" s="1"/>
  <c r="D26" i="2" s="1"/>
  <c r="C48" i="1"/>
  <c r="C47" i="1"/>
  <c r="C45" i="1"/>
  <c r="C44" i="1"/>
  <c r="C41" i="1"/>
  <c r="C40" i="1"/>
  <c r="C38" i="1"/>
  <c r="C37" i="1"/>
  <c r="E30" i="1"/>
  <c r="E23" i="1"/>
  <c r="C23" i="1"/>
  <c r="C24" i="1" s="1"/>
  <c r="C31" i="1" s="1"/>
  <c r="C48" i="2" l="1"/>
  <c r="C52" i="2"/>
  <c r="C49" i="2"/>
  <c r="H26" i="2"/>
  <c r="I26" i="2" s="1"/>
  <c r="D40" i="2" s="1"/>
  <c r="D19" i="2"/>
  <c r="H19" i="2" s="1"/>
  <c r="I19" i="2" s="1"/>
  <c r="F26" i="2"/>
  <c r="G26" i="2" s="1"/>
  <c r="D33" i="2" s="1"/>
  <c r="C20" i="2"/>
  <c r="C27" i="2" s="1"/>
  <c r="D27" i="2" s="1"/>
  <c r="H27" i="2" s="1"/>
  <c r="I27" i="2" s="1"/>
  <c r="E40" i="2" s="1"/>
  <c r="E20" i="2"/>
  <c r="C30" i="1"/>
  <c r="D30" i="1" s="1"/>
  <c r="D31" i="1" s="1"/>
  <c r="D23" i="1"/>
  <c r="E24" i="1"/>
  <c r="E31" i="1"/>
  <c r="F27" i="2" l="1"/>
  <c r="G27" i="2" s="1"/>
  <c r="E33" i="2" s="1"/>
  <c r="E34" i="2" s="1"/>
  <c r="D42" i="2"/>
  <c r="D41" i="2"/>
  <c r="D20" i="2"/>
  <c r="F20" i="2" s="1"/>
  <c r="F19" i="2"/>
  <c r="G19" i="2" s="1"/>
  <c r="D30" i="2" s="1"/>
  <c r="D47" i="2" s="1"/>
  <c r="D35" i="2"/>
  <c r="D34" i="2"/>
  <c r="E42" i="2"/>
  <c r="E41" i="2"/>
  <c r="J19" i="2"/>
  <c r="K19" i="2" s="1"/>
  <c r="D37" i="2" s="1"/>
  <c r="D51" i="2" s="1"/>
  <c r="F30" i="1"/>
  <c r="G30" i="1" s="1"/>
  <c r="D39" i="1" s="1"/>
  <c r="D41" i="1" s="1"/>
  <c r="H30" i="1"/>
  <c r="I30" i="1" s="1"/>
  <c r="D46" i="1" s="1"/>
  <c r="D47" i="1" s="1"/>
  <c r="H31" i="1"/>
  <c r="F31" i="1"/>
  <c r="F23" i="1"/>
  <c r="G23" i="1" s="1"/>
  <c r="D36" i="1" s="1"/>
  <c r="D24" i="1"/>
  <c r="F24" i="1" s="1"/>
  <c r="H23" i="1"/>
  <c r="I23" i="1" s="1"/>
  <c r="J23" i="1"/>
  <c r="K23" i="1" s="1"/>
  <c r="D43" i="1" s="1"/>
  <c r="D53" i="2" l="1"/>
  <c r="D52" i="2"/>
  <c r="E35" i="2"/>
  <c r="H20" i="2"/>
  <c r="I20" i="2" s="1"/>
  <c r="D48" i="2"/>
  <c r="D49" i="2"/>
  <c r="J20" i="2"/>
  <c r="K20" i="2" s="1"/>
  <c r="E37" i="2" s="1"/>
  <c r="D32" i="2"/>
  <c r="D31" i="2"/>
  <c r="D39" i="2"/>
  <c r="D38" i="2"/>
  <c r="G20" i="2"/>
  <c r="E30" i="2" s="1"/>
  <c r="E47" i="2" s="1"/>
  <c r="I31" i="1"/>
  <c r="E46" i="1" s="1"/>
  <c r="E48" i="1" s="1"/>
  <c r="D48" i="1"/>
  <c r="D40" i="1"/>
  <c r="G31" i="1"/>
  <c r="E39" i="1" s="1"/>
  <c r="E41" i="1" s="1"/>
  <c r="G24" i="1"/>
  <c r="E36" i="1" s="1"/>
  <c r="J24" i="1"/>
  <c r="K24" i="1" s="1"/>
  <c r="E43" i="1" s="1"/>
  <c r="D38" i="1"/>
  <c r="D37" i="1"/>
  <c r="D45" i="1"/>
  <c r="D44" i="1"/>
  <c r="H24" i="1"/>
  <c r="I24" i="1" s="1"/>
  <c r="E40" i="1" l="1"/>
  <c r="E47" i="1"/>
  <c r="E38" i="2"/>
  <c r="E51" i="2"/>
  <c r="E39" i="2"/>
  <c r="E48" i="2"/>
  <c r="E49" i="2"/>
  <c r="E32" i="2"/>
  <c r="E31" i="2"/>
  <c r="E45" i="1"/>
  <c r="E44" i="1"/>
  <c r="E38" i="1"/>
  <c r="E37" i="1"/>
  <c r="E53" i="2" l="1"/>
  <c r="E52" i="2"/>
</calcChain>
</file>

<file path=xl/sharedStrings.xml><?xml version="1.0" encoding="utf-8"?>
<sst xmlns="http://schemas.openxmlformats.org/spreadsheetml/2006/main" count="143" uniqueCount="56">
  <si>
    <t xml:space="preserve">sur le bulletin de paie dans le cas où l'entreprise pratique la régularisation progressive. </t>
  </si>
  <si>
    <t>PMSS</t>
  </si>
  <si>
    <t>Soit le tableau ci-dessous de suivi des différentes tranches de cotisations, seules les zones en jaune doivent  être modifiées</t>
  </si>
  <si>
    <t xml:space="preserve">Complémentaire T1 / T2 /  CEG T1 / CEG T2 </t>
  </si>
  <si>
    <t>MOIS</t>
  </si>
  <si>
    <t>BRUT</t>
  </si>
  <si>
    <t>PLAFOND</t>
  </si>
  <si>
    <t>PLAFOND CUMULE</t>
  </si>
  <si>
    <t xml:space="preserve">BRUT CUMULE </t>
  </si>
  <si>
    <t xml:space="preserve">TA  / T1  CUMULEE </t>
  </si>
  <si>
    <t xml:space="preserve">TA  / T1 du MOIS </t>
  </si>
  <si>
    <t xml:space="preserve">TB CUMULEE </t>
  </si>
  <si>
    <t xml:space="preserve">TB du MOIS </t>
  </si>
  <si>
    <t xml:space="preserve">T2 CUMULEE </t>
  </si>
  <si>
    <t xml:space="preserve">T2 du mois </t>
  </si>
  <si>
    <t>JANVIER</t>
  </si>
  <si>
    <t>FEVRIER</t>
  </si>
  <si>
    <t xml:space="preserve">Contribution d'Equilibre Technique CET T1 / CET T2 </t>
  </si>
  <si>
    <t>Colonne 1</t>
  </si>
  <si>
    <t>Colonne 2</t>
  </si>
  <si>
    <t>Colonne 3</t>
  </si>
  <si>
    <t>Colonne 4</t>
  </si>
  <si>
    <t>Colonne 5</t>
  </si>
  <si>
    <t>Colonne 6</t>
  </si>
  <si>
    <t>Colonne 7</t>
  </si>
  <si>
    <t>Colonne 8</t>
  </si>
  <si>
    <t>Colonne 9</t>
  </si>
  <si>
    <t xml:space="preserve"> T1  CUMULEE </t>
  </si>
  <si>
    <t xml:space="preserve">T1 du MOIS </t>
  </si>
  <si>
    <t xml:space="preserve">En Janvier Pas de CET en T1 puisque le salaire brut du mois est inférieur au PMSS </t>
  </si>
  <si>
    <t>Janvier</t>
  </si>
  <si>
    <t xml:space="preserve">Février </t>
  </si>
  <si>
    <t>Complémentaire T1  (sur le BP)</t>
  </si>
  <si>
    <t xml:space="preserve">Base </t>
  </si>
  <si>
    <t>PS</t>
  </si>
  <si>
    <t xml:space="preserve">En Février : </t>
  </si>
  <si>
    <t>PP</t>
  </si>
  <si>
    <t xml:space="preserve">Complémentaire T1 CET </t>
  </si>
  <si>
    <t xml:space="preserve">est différente </t>
  </si>
  <si>
    <t xml:space="preserve">En Février puisque le Brut Cumulé est supérieur au PMSS Cumulé , on rattrape la CET sur la T1 non activée en Janvier </t>
  </si>
  <si>
    <t xml:space="preserve">Complémentaire T2 (sur le BP) </t>
  </si>
  <si>
    <t xml:space="preserve">BASE </t>
  </si>
  <si>
    <t>En revanche pour la T2 on pourra faire apparaître sur la même ligne la CET ( ici découplée de la Complémentire T2)</t>
  </si>
  <si>
    <t>puisque les bases sont homogènes</t>
  </si>
  <si>
    <t xml:space="preserve">CET T2 (sur le BP) </t>
  </si>
  <si>
    <t>la CET</t>
  </si>
  <si>
    <t xml:space="preserve"> de la Retraite Complémentaire et de la CEG </t>
  </si>
  <si>
    <t>pour la Complémentaire T1 et la CET car leur  base de calcul</t>
  </si>
  <si>
    <t xml:space="preserve">Dans ce cas il  est  posible de faire apparaître sur le BP une seule ligne </t>
  </si>
  <si>
    <t>est identique</t>
  </si>
  <si>
    <t xml:space="preserve">En  Janvier et Février : </t>
  </si>
  <si>
    <t>En T2 on pourra  également faire apparaître sur la même ligne la CET ( ici découplée de la Complémentire T2)</t>
  </si>
  <si>
    <t xml:space="preserve">La présentation sur le BP pourra donc être la suivante  ( on additionne les taux)  </t>
  </si>
  <si>
    <t xml:space="preserve">Dans ce cas il n'est pas possible de faire apparaître sur le BP une seule ligne </t>
  </si>
  <si>
    <t xml:space="preserve">Dans cette feuille nous allons donner un exemple d'un cas où il peut s'avérer nécessaire de dissocier </t>
  </si>
  <si>
    <t xml:space="preserve">Dans cette feuille nous allons donner un exemple d'un cas où il peut s'avérer nécessaire de dissocier la CET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</si>
</sst>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\ #,##0.00&quot;    &quot;;\-#,##0.00&quot;    &quot;;&quot; -&quot;#&quot;    &quot;;@\ "/>
    <numFmt numFmtId="166" formatCode="\ #,##0.00&quot;    &quot;;\-#,##0.00&quot;    &quot;;&quot; -&quot;#&quot;    &quot;;\ @\ "/>
    <numFmt numFmtId="167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b/>
      <i/>
      <sz val="12"/>
      <name val="Times New Roman"/>
      <family val="1"/>
    </font>
    <font>
      <b/>
      <sz val="12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1" xfId="1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165" fontId="7" fillId="0" borderId="1" xfId="1" applyNumberFormat="1" applyFont="1" applyBorder="1" applyAlignment="1">
      <alignment horizontal="left" vertical="center"/>
    </xf>
    <xf numFmtId="165" fontId="5" fillId="2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1" xfId="1" quotePrefix="1" applyNumberFormat="1" applyFont="1" applyBorder="1" applyAlignment="1">
      <alignment horizontal="center" vertical="center" wrapText="1"/>
    </xf>
    <xf numFmtId="166" fontId="8" fillId="0" borderId="0" xfId="1" applyNumberFormat="1" applyFont="1"/>
    <xf numFmtId="165" fontId="7" fillId="0" borderId="0" xfId="1" applyNumberFormat="1" applyFont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5" fontId="5" fillId="0" borderId="0" xfId="1" quotePrefix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3" fontId="6" fillId="2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6" fillId="0" borderId="1" xfId="2" applyNumberFormat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/>
    <xf numFmtId="43" fontId="2" fillId="0" borderId="1" xfId="1" applyFont="1" applyFill="1" applyBorder="1" applyAlignment="1">
      <alignment horizontal="center" vertical="center" wrapText="1"/>
    </xf>
    <xf numFmtId="43" fontId="3" fillId="0" borderId="0" xfId="1" applyFont="1" applyBorder="1" applyAlignment="1">
      <alignment wrapText="1"/>
    </xf>
    <xf numFmtId="167" fontId="10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7" fontId="9" fillId="0" borderId="3" xfId="0" applyNumberFormat="1" applyFont="1" applyBorder="1" applyAlignment="1">
      <alignment horizontal="center" vertical="center" wrapText="1"/>
    </xf>
    <xf numFmtId="167" fontId="9" fillId="0" borderId="4" xfId="0" applyNumberFormat="1" applyFont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5" fontId="6" fillId="0" borderId="0" xfId="1" quotePrefix="1" applyNumberFormat="1" applyFont="1" applyBorder="1" applyAlignment="1">
      <alignment horizontal="center" vertical="center" wrapText="1"/>
    </xf>
    <xf numFmtId="167" fontId="9" fillId="0" borderId="6" xfId="0" applyNumberFormat="1" applyFont="1" applyBorder="1" applyAlignment="1">
      <alignment horizontal="center" vertical="center" wrapText="1"/>
    </xf>
    <xf numFmtId="167" fontId="9" fillId="0" borderId="7" xfId="0" applyNumberFormat="1" applyFont="1" applyBorder="1" applyAlignment="1">
      <alignment horizontal="center" vertical="center" wrapText="1"/>
    </xf>
    <xf numFmtId="167" fontId="9" fillId="0" borderId="8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65" fontId="5" fillId="0" borderId="0" xfId="1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11" fillId="3" borderId="0" xfId="0" applyFont="1" applyFill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35442</xdr:colOff>
      <xdr:row>34</xdr:row>
      <xdr:rowOff>0</xdr:rowOff>
    </xdr:from>
    <xdr:to>
      <xdr:col>6</xdr:col>
      <xdr:colOff>770860</xdr:colOff>
      <xdr:row>38</xdr:row>
      <xdr:rowOff>26582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3FF159FC-9FF0-4F25-A406-28145CEA9F80}"/>
            </a:ext>
          </a:extLst>
        </xdr:cNvPr>
        <xdr:cNvCxnSpPr/>
      </xdr:nvCxnSpPr>
      <xdr:spPr>
        <a:xfrm flipV="1">
          <a:off x="4424562" y="5516880"/>
          <a:ext cx="2670898" cy="80382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88605</xdr:colOff>
      <xdr:row>35</xdr:row>
      <xdr:rowOff>97465</xdr:rowOff>
    </xdr:from>
    <xdr:to>
      <xdr:col>5</xdr:col>
      <xdr:colOff>894907</xdr:colOff>
      <xdr:row>37</xdr:row>
      <xdr:rowOff>141768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740C4F3B-3E4F-4ADE-9EC4-E198D2D4B434}"/>
            </a:ext>
          </a:extLst>
        </xdr:cNvPr>
        <xdr:cNvCxnSpPr/>
      </xdr:nvCxnSpPr>
      <xdr:spPr>
        <a:xfrm>
          <a:off x="5445465" y="5797225"/>
          <a:ext cx="806302" cy="44054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44302</xdr:colOff>
      <xdr:row>38</xdr:row>
      <xdr:rowOff>0</xdr:rowOff>
    </xdr:from>
    <xdr:to>
      <xdr:col>5</xdr:col>
      <xdr:colOff>824023</xdr:colOff>
      <xdr:row>38</xdr:row>
      <xdr:rowOff>132907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336BADCD-1D68-4139-9270-002C41193B46}"/>
            </a:ext>
          </a:extLst>
        </xdr:cNvPr>
        <xdr:cNvCxnSpPr/>
      </xdr:nvCxnSpPr>
      <xdr:spPr>
        <a:xfrm flipV="1">
          <a:off x="5401162" y="6294120"/>
          <a:ext cx="779721" cy="1329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EXCEL%20POUR%20LA%20PAIE%202024/TELECHARGEMENTS%202024/CHAPITRE%2018%20LES%20CONGES%20PAYES/TELECHARGEMENTS%202024/4.%20EXERCICE%204%20%20CONGES%20PAYES%20%202024%20%20CORRECTION.xlsx" TargetMode="External"/><Relationship Id="rId1" Type="http://schemas.openxmlformats.org/officeDocument/2006/relationships/externalLinkPath" Target="/fa77d33fea66a78b/Desktop/EXCEL%20POUR%20LA%20PAIE%202024/TELECHARGEMENTS%202024/CHAPITRE%2018%20LES%20CONGES%20PAYES/TELECHARGEMENTS%202024/4.%20EXERCICE%204%20%20CONGES%20PAYES%20%202024%20%20CORRE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noncé"/>
      <sheetName val="L'essentiel "/>
      <sheetName val="Fiche Salarié "/>
      <sheetName val="Fiche Entreprise "/>
      <sheetName val="Frais de Santé et Prévoyance"/>
      <sheetName val="Correction "/>
      <sheetName val="Matrice Calcul Jours "/>
      <sheetName val="Masque de Saisie"/>
      <sheetName val="Correction (addenda)"/>
      <sheetName val="Tableaux de Suivi "/>
      <sheetName val="Cas particulier "/>
      <sheetName val="RED.GEN.de COT. RProg."/>
      <sheetName val="Fiche de  Contrôle "/>
      <sheetName val="BP Version Janvier 2023"/>
      <sheetName val="BP Format Juillet 2023"/>
      <sheetName val="RED. GEN. de COT. Janv"/>
      <sheetName val="RED GEN DE COT MOIS ISOLE"/>
      <sheetName val="TAUX NEUTRE "/>
      <sheetName val="TABLE DES TAUX 2024"/>
      <sheetName val="HEURES SUPPLEMENTAIRES "/>
      <sheetName val="TRAME VIERGE BP JANVIER 2023"/>
      <sheetName val="TRAME VIERGE JUILLET 2023 "/>
      <sheetName val="Matrice IJSS Ab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9">
          <cell r="D19">
            <v>3.15E-2</v>
          </cell>
          <cell r="E19">
            <v>4.7199999999999999E-2</v>
          </cell>
        </row>
        <row r="20">
          <cell r="D20">
            <v>8.6400000000000005E-2</v>
          </cell>
          <cell r="E20">
            <v>0.1295</v>
          </cell>
        </row>
        <row r="21">
          <cell r="D21">
            <v>8.6E-3</v>
          </cell>
          <cell r="E21">
            <v>1.29E-2</v>
          </cell>
        </row>
        <row r="22">
          <cell r="D22">
            <v>1.0800000000000001E-2</v>
          </cell>
          <cell r="E22">
            <v>1.6199999999999999E-2</v>
          </cell>
        </row>
        <row r="23">
          <cell r="D23">
            <v>1.4E-3</v>
          </cell>
          <cell r="E23">
            <v>2.0999999999999999E-3</v>
          </cell>
        </row>
        <row r="24">
          <cell r="D24">
            <v>1.4E-3</v>
          </cell>
          <cell r="E24">
            <v>2.0999999999999999E-3</v>
          </cell>
        </row>
      </sheetData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F98B8-3F65-42AA-BB78-2B8982C7CE56}">
  <dimension ref="A2:M53"/>
  <sheetViews>
    <sheetView topLeftCell="A10" workbookViewId="0">
      <selection activeCell="H14" sqref="H14"/>
    </sheetView>
  </sheetViews>
  <sheetFormatPr baseColWidth="10" defaultColWidth="11.44140625" defaultRowHeight="15.6" x14ac:dyDescent="0.3"/>
  <cols>
    <col min="1" max="1" width="21.6640625" style="1" customWidth="1"/>
    <col min="2" max="9" width="14.109375" style="1" customWidth="1"/>
    <col min="10" max="16384" width="11.44140625" style="1"/>
  </cols>
  <sheetData>
    <row r="2" spans="1:11" x14ac:dyDescent="0.3">
      <c r="B2" s="1" t="s">
        <v>54</v>
      </c>
    </row>
    <row r="3" spans="1:11" hidden="1" x14ac:dyDescent="0.3"/>
    <row r="4" spans="1:11" hidden="1" x14ac:dyDescent="0.3"/>
    <row r="5" spans="1:11" hidden="1" x14ac:dyDescent="0.3"/>
    <row r="6" spans="1:11" hidden="1" x14ac:dyDescent="0.3"/>
    <row r="7" spans="1:11" hidden="1" x14ac:dyDescent="0.3"/>
    <row r="8" spans="1:11" hidden="1" x14ac:dyDescent="0.3"/>
    <row r="9" spans="1:11" hidden="1" x14ac:dyDescent="0.3"/>
    <row r="10" spans="1:11" x14ac:dyDescent="0.3">
      <c r="C10" s="1" t="s">
        <v>45</v>
      </c>
    </row>
    <row r="11" spans="1:11" x14ac:dyDescent="0.3">
      <c r="C11" s="1" t="s">
        <v>46</v>
      </c>
    </row>
    <row r="12" spans="1:11" s="2" customFormat="1" x14ac:dyDescent="0.3">
      <c r="B12" s="1" t="s">
        <v>0</v>
      </c>
    </row>
    <row r="13" spans="1:11" s="2" customFormat="1" ht="13.8" x14ac:dyDescent="0.25">
      <c r="D13" s="3" t="s">
        <v>1</v>
      </c>
      <c r="E13" s="3">
        <v>3925</v>
      </c>
    </row>
    <row r="14" spans="1:11" s="2" customFormat="1" ht="13.8" x14ac:dyDescent="0.25">
      <c r="D14" s="4"/>
      <c r="E14" s="4"/>
    </row>
    <row r="15" spans="1:11" s="2" customFormat="1" ht="13.8" x14ac:dyDescent="0.25">
      <c r="A15" s="47" t="s">
        <v>2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</row>
    <row r="16" spans="1:11" s="2" customFormat="1" ht="13.8" x14ac:dyDescent="0.25">
      <c r="A16" s="50" t="s">
        <v>3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3" s="2" customFormat="1" ht="13.8" x14ac:dyDescent="0.25"/>
    <row r="18" spans="1:13" s="2" customFormat="1" ht="27.6" x14ac:dyDescent="0.25">
      <c r="A18" s="6" t="s">
        <v>4</v>
      </c>
      <c r="B18" s="6" t="s">
        <v>5</v>
      </c>
      <c r="C18" s="6" t="s">
        <v>6</v>
      </c>
      <c r="D18" s="6" t="s">
        <v>7</v>
      </c>
      <c r="E18" s="6" t="s">
        <v>8</v>
      </c>
      <c r="F18" s="6" t="s">
        <v>9</v>
      </c>
      <c r="G18" s="6" t="s">
        <v>10</v>
      </c>
      <c r="H18" s="6" t="s">
        <v>11</v>
      </c>
      <c r="I18" s="6" t="s">
        <v>12</v>
      </c>
      <c r="J18" s="6" t="s">
        <v>13</v>
      </c>
      <c r="K18" s="6" t="s">
        <v>14</v>
      </c>
    </row>
    <row r="19" spans="1:13" s="2" customFormat="1" ht="13.8" x14ac:dyDescent="0.25">
      <c r="A19" s="5" t="s">
        <v>15</v>
      </c>
      <c r="B19" s="7">
        <v>5000</v>
      </c>
      <c r="C19" s="8">
        <f>E13</f>
        <v>3925</v>
      </c>
      <c r="D19" s="9">
        <f>C19</f>
        <v>3925</v>
      </c>
      <c r="E19" s="9">
        <f>B19</f>
        <v>5000</v>
      </c>
      <c r="F19" s="9">
        <f t="shared" ref="F19:F20" si="0">MIN(D19,E19)</f>
        <v>3925</v>
      </c>
      <c r="G19" s="9">
        <f>F19</f>
        <v>3925</v>
      </c>
      <c r="H19" s="9">
        <f>IF(E19&gt;D19,IF((E19-D19)&gt;3*D19,3*D19,E19-D19),0)</f>
        <v>1075</v>
      </c>
      <c r="I19" s="9">
        <f>H19</f>
        <v>1075</v>
      </c>
      <c r="J19" s="9">
        <f>IF(E19&gt;8*D19,7*D19,IF(E19&lt;D19,0,E19-D19))</f>
        <v>1075</v>
      </c>
      <c r="K19" s="9">
        <f>J19</f>
        <v>1075</v>
      </c>
    </row>
    <row r="20" spans="1:13" s="2" customFormat="1" ht="13.8" x14ac:dyDescent="0.25">
      <c r="A20" s="5" t="s">
        <v>16</v>
      </c>
      <c r="B20" s="7">
        <v>7000</v>
      </c>
      <c r="C20" s="8">
        <f>C19</f>
        <v>3925</v>
      </c>
      <c r="D20" s="9">
        <f>D19+C20</f>
        <v>7850</v>
      </c>
      <c r="E20" s="9">
        <f>E19+B20</f>
        <v>12000</v>
      </c>
      <c r="F20" s="9">
        <f t="shared" si="0"/>
        <v>7850</v>
      </c>
      <c r="G20" s="9">
        <f t="shared" ref="G20" si="1">F20-F19</f>
        <v>3925</v>
      </c>
      <c r="H20" s="9">
        <f t="shared" ref="H20" si="2">IF(E20&gt;D20,IF((E20-D20)&gt;3*D20,3*D20,E20-D20),0)</f>
        <v>4150</v>
      </c>
      <c r="I20" s="9">
        <f t="shared" ref="I20" si="3">H20-H19</f>
        <v>3075</v>
      </c>
      <c r="J20" s="9">
        <f>IF(E20&gt;8*D20,7*D20,IF(E20&lt;D20,0,E20-D20))</f>
        <v>4150</v>
      </c>
      <c r="K20" s="9">
        <f t="shared" ref="K20" si="4">J20-J19</f>
        <v>3075</v>
      </c>
    </row>
    <row r="21" spans="1:13" customFormat="1" ht="14.4" x14ac:dyDescent="0.3"/>
    <row r="22" spans="1:13" s="2" customFormat="1" ht="13.8" x14ac:dyDescent="0.25">
      <c r="A22" s="51" t="s">
        <v>17</v>
      </c>
      <c r="B22" s="51"/>
      <c r="C22" s="51"/>
      <c r="D22" s="51"/>
      <c r="E22" s="51"/>
      <c r="F22" s="51"/>
      <c r="G22" s="51"/>
      <c r="H22" s="51"/>
      <c r="I22" s="48"/>
      <c r="J22" s="48"/>
      <c r="K22" s="48"/>
      <c r="L22" s="48"/>
    </row>
    <row r="23" spans="1:13" s="2" customFormat="1" ht="13.8" x14ac:dyDescent="0.25">
      <c r="B23" s="4"/>
      <c r="C23" s="4"/>
      <c r="D23" s="4"/>
      <c r="E23" s="4"/>
      <c r="I23" s="49"/>
      <c r="J23" s="49"/>
      <c r="K23" s="49"/>
      <c r="L23" s="49"/>
    </row>
    <row r="24" spans="1:13" s="2" customFormat="1" ht="13.8" x14ac:dyDescent="0.25">
      <c r="A24" s="6" t="s">
        <v>18</v>
      </c>
      <c r="B24" s="6" t="s">
        <v>19</v>
      </c>
      <c r="C24" s="6" t="s">
        <v>20</v>
      </c>
      <c r="D24" s="6" t="s">
        <v>21</v>
      </c>
      <c r="E24" s="6" t="s">
        <v>22</v>
      </c>
      <c r="F24" s="6" t="s">
        <v>23</v>
      </c>
      <c r="G24" s="6" t="s">
        <v>24</v>
      </c>
      <c r="H24" s="6" t="s">
        <v>25</v>
      </c>
      <c r="I24" s="6" t="s">
        <v>26</v>
      </c>
    </row>
    <row r="25" spans="1:13" s="12" customFormat="1" ht="27.6" x14ac:dyDescent="0.3">
      <c r="A25" s="11" t="s">
        <v>4</v>
      </c>
      <c r="B25" s="11" t="s">
        <v>5</v>
      </c>
      <c r="C25" s="11" t="s">
        <v>6</v>
      </c>
      <c r="D25" s="11" t="s">
        <v>7</v>
      </c>
      <c r="E25" s="11" t="s">
        <v>8</v>
      </c>
      <c r="F25" s="11" t="s">
        <v>27</v>
      </c>
      <c r="G25" s="11" t="s">
        <v>28</v>
      </c>
      <c r="H25" s="11" t="s">
        <v>13</v>
      </c>
      <c r="I25" s="11" t="s">
        <v>14</v>
      </c>
      <c r="M25" s="13"/>
    </row>
    <row r="26" spans="1:13" s="2" customFormat="1" ht="13.8" x14ac:dyDescent="0.25">
      <c r="A26" s="14" t="s">
        <v>15</v>
      </c>
      <c r="B26" s="7">
        <f>B19</f>
        <v>5000</v>
      </c>
      <c r="C26" s="15">
        <f>C19</f>
        <v>3925</v>
      </c>
      <c r="D26" s="16">
        <f>C26</f>
        <v>3925</v>
      </c>
      <c r="E26" s="16">
        <f>B26</f>
        <v>5000</v>
      </c>
      <c r="F26" s="17">
        <f>IF(E26&lt;D26,0,MIN(E26,D26))</f>
        <v>3925</v>
      </c>
      <c r="G26" s="16">
        <f>F26</f>
        <v>3925</v>
      </c>
      <c r="H26" s="17">
        <f>IF(E26&gt;8*D26,7*D26,IF(E26&lt;D26,0,E26-D26))</f>
        <v>1075</v>
      </c>
      <c r="I26" s="16">
        <f>H26</f>
        <v>1075</v>
      </c>
      <c r="M26" s="18"/>
    </row>
    <row r="27" spans="1:13" s="2" customFormat="1" ht="13.8" x14ac:dyDescent="0.25">
      <c r="A27" s="14" t="s">
        <v>16</v>
      </c>
      <c r="B27" s="7">
        <v>7000</v>
      </c>
      <c r="C27" s="15">
        <f>C20</f>
        <v>3925</v>
      </c>
      <c r="D27" s="16">
        <f>D26+C27</f>
        <v>7850</v>
      </c>
      <c r="E27" s="16">
        <f>E26+B27</f>
        <v>12000</v>
      </c>
      <c r="F27" s="16">
        <f t="shared" ref="F27" si="5">IF(E27&lt;D27,0,MIN(E27,D27))</f>
        <v>7850</v>
      </c>
      <c r="G27" s="16">
        <f>F27-F26</f>
        <v>3925</v>
      </c>
      <c r="H27" s="17">
        <f>IF(E27&gt;8*D27,7*D27,IF(E27&lt;D27,0,E27-D27))</f>
        <v>4150</v>
      </c>
      <c r="I27" s="16">
        <f>H27-H26</f>
        <v>3075</v>
      </c>
      <c r="M27" s="18"/>
    </row>
    <row r="28" spans="1:13" s="2" customFormat="1" ht="13.8" x14ac:dyDescent="0.25">
      <c r="A28" s="19"/>
      <c r="B28" s="20"/>
      <c r="C28" s="21"/>
      <c r="D28" s="10"/>
      <c r="E28" s="10"/>
      <c r="F28" s="10"/>
      <c r="G28" s="10"/>
      <c r="H28" s="22"/>
      <c r="I28" s="10"/>
      <c r="M28" s="18"/>
    </row>
    <row r="29" spans="1:13" customFormat="1" x14ac:dyDescent="0.3">
      <c r="D29" s="23" t="s">
        <v>30</v>
      </c>
      <c r="E29" s="23" t="s">
        <v>31</v>
      </c>
      <c r="H29" s="42"/>
      <c r="I29" s="42"/>
      <c r="J29" s="42"/>
      <c r="K29" s="42"/>
    </row>
    <row r="30" spans="1:13" customFormat="1" x14ac:dyDescent="0.3">
      <c r="A30" s="37" t="s">
        <v>32</v>
      </c>
      <c r="B30" s="40" t="s">
        <v>33</v>
      </c>
      <c r="C30" s="41"/>
      <c r="D30" s="24">
        <f>G19</f>
        <v>3925</v>
      </c>
      <c r="E30" s="24">
        <f>G20</f>
        <v>3925</v>
      </c>
    </row>
    <row r="31" spans="1:13" customFormat="1" x14ac:dyDescent="0.3">
      <c r="A31" s="38"/>
      <c r="B31" s="25" t="s">
        <v>34</v>
      </c>
      <c r="C31" s="26">
        <f>'[1]TABLE DES TAUX 2024'!D19+'[1]TABLE DES TAUX 2024'!D21</f>
        <v>4.0099999999999997E-2</v>
      </c>
      <c r="D31" s="27">
        <f>D30*$C$31</f>
        <v>157.39249999999998</v>
      </c>
      <c r="E31" s="27">
        <f>E30*$C$31</f>
        <v>157.39249999999998</v>
      </c>
      <c r="G31" s="1" t="s">
        <v>50</v>
      </c>
    </row>
    <row r="32" spans="1:13" customFormat="1" x14ac:dyDescent="0.3">
      <c r="A32" s="39"/>
      <c r="B32" s="25" t="s">
        <v>36</v>
      </c>
      <c r="C32" s="26">
        <f>'[1]TABLE DES TAUX 2024'!E19+'[1]TABLE DES TAUX 2024'!E21</f>
        <v>6.0100000000000001E-2</v>
      </c>
      <c r="D32" s="27">
        <f>D30*$C$32</f>
        <v>235.89250000000001</v>
      </c>
      <c r="E32" s="27">
        <f>E30*$C$32</f>
        <v>235.89250000000001</v>
      </c>
      <c r="G32" s="1" t="s">
        <v>48</v>
      </c>
      <c r="H32" s="2"/>
      <c r="I32" s="2"/>
      <c r="J32" s="2"/>
      <c r="K32" s="2"/>
      <c r="L32" s="2"/>
    </row>
    <row r="33" spans="1:12" customFormat="1" x14ac:dyDescent="0.3">
      <c r="A33" s="43" t="s">
        <v>37</v>
      </c>
      <c r="B33" s="40" t="s">
        <v>33</v>
      </c>
      <c r="C33" s="46"/>
      <c r="D33" s="24">
        <f>G26</f>
        <v>3925</v>
      </c>
      <c r="E33" s="24">
        <f>G27</f>
        <v>3925</v>
      </c>
      <c r="G33" s="1" t="s">
        <v>47</v>
      </c>
      <c r="H33" s="2"/>
      <c r="I33" s="2"/>
      <c r="J33" s="2"/>
      <c r="K33" s="2"/>
      <c r="L33" s="2"/>
    </row>
    <row r="34" spans="1:12" customFormat="1" x14ac:dyDescent="0.3">
      <c r="A34" s="44"/>
      <c r="B34" s="25" t="s">
        <v>34</v>
      </c>
      <c r="C34" s="26">
        <f>'[1]TABLE DES TAUX 2024'!D23</f>
        <v>1.4E-3</v>
      </c>
      <c r="D34" s="27">
        <f>D33*$C$34</f>
        <v>5.4950000000000001</v>
      </c>
      <c r="E34" s="27">
        <f>E33*$C$34</f>
        <v>5.4950000000000001</v>
      </c>
      <c r="G34" s="1" t="s">
        <v>49</v>
      </c>
      <c r="H34" s="2"/>
      <c r="I34" s="2"/>
      <c r="J34" s="2"/>
      <c r="K34" s="2"/>
      <c r="L34" s="2"/>
    </row>
    <row r="35" spans="1:12" customFormat="1" x14ac:dyDescent="0.3">
      <c r="A35" s="45"/>
      <c r="B35" s="25" t="s">
        <v>36</v>
      </c>
      <c r="C35" s="26">
        <f>'[1]TABLE DES TAUX 2024'!E23</f>
        <v>2.0999999999999999E-3</v>
      </c>
      <c r="D35" s="27">
        <f>D33*$C$35</f>
        <v>8.2424999999999997</v>
      </c>
      <c r="E35" s="27">
        <f>E33*$C$35</f>
        <v>8.2424999999999997</v>
      </c>
      <c r="G35" s="36"/>
      <c r="H35" s="36"/>
      <c r="I35" s="36"/>
      <c r="J35" s="36"/>
      <c r="K35" s="36"/>
      <c r="L35" s="36"/>
    </row>
    <row r="36" spans="1:12" customFormat="1" ht="14.4" x14ac:dyDescent="0.3">
      <c r="G36" s="36"/>
      <c r="H36" s="36"/>
      <c r="I36" s="36"/>
      <c r="J36" s="36"/>
      <c r="K36" s="36"/>
      <c r="L36" s="36"/>
    </row>
    <row r="37" spans="1:12" customFormat="1" x14ac:dyDescent="0.3">
      <c r="A37" s="33" t="s">
        <v>40</v>
      </c>
      <c r="B37" s="34" t="s">
        <v>41</v>
      </c>
      <c r="C37" s="35"/>
      <c r="D37" s="28">
        <f>K19</f>
        <v>1075</v>
      </c>
      <c r="E37" s="28">
        <f>K20</f>
        <v>3075</v>
      </c>
      <c r="G37" s="1"/>
      <c r="H37" s="2"/>
      <c r="I37" s="2"/>
      <c r="J37" s="2"/>
      <c r="K37" s="2"/>
      <c r="L37" s="2"/>
    </row>
    <row r="38" spans="1:12" customFormat="1" x14ac:dyDescent="0.3">
      <c r="A38" s="33"/>
      <c r="B38" s="29" t="s">
        <v>34</v>
      </c>
      <c r="C38" s="30">
        <f>'[1]TABLE DES TAUX 2024'!D20+'[1]TABLE DES TAUX 2024'!D22</f>
        <v>9.7200000000000009E-2</v>
      </c>
      <c r="D38" s="31">
        <f>D37*$C$37</f>
        <v>0</v>
      </c>
      <c r="E38" s="31">
        <f>E37*$C$38</f>
        <v>298.89000000000004</v>
      </c>
      <c r="G38" s="36" t="s">
        <v>51</v>
      </c>
      <c r="H38" s="36"/>
      <c r="I38" s="36"/>
      <c r="J38" s="36"/>
      <c r="K38" s="36"/>
      <c r="L38" s="36"/>
    </row>
    <row r="39" spans="1:12" customFormat="1" x14ac:dyDescent="0.3">
      <c r="A39" s="33"/>
      <c r="B39" s="29" t="s">
        <v>36</v>
      </c>
      <c r="C39" s="30">
        <f>'[1]TABLE DES TAUX 2024'!E20+'[1]TABLE DES TAUX 2024'!E22</f>
        <v>0.1457</v>
      </c>
      <c r="D39" s="31">
        <f>D37*$C$38</f>
        <v>104.49000000000001</v>
      </c>
      <c r="E39" s="31">
        <f>E37*$C$39</f>
        <v>448.02749999999997</v>
      </c>
      <c r="G39" s="36"/>
      <c r="H39" s="36"/>
      <c r="I39" s="36"/>
      <c r="J39" s="36"/>
      <c r="K39" s="36"/>
      <c r="L39" s="36"/>
    </row>
    <row r="40" spans="1:12" customFormat="1" x14ac:dyDescent="0.3">
      <c r="A40" s="33" t="s">
        <v>44</v>
      </c>
      <c r="B40" s="34" t="s">
        <v>41</v>
      </c>
      <c r="C40" s="35"/>
      <c r="D40" s="28">
        <f>I26</f>
        <v>1075</v>
      </c>
      <c r="E40" s="28">
        <f>I27</f>
        <v>3075</v>
      </c>
      <c r="G40" s="2" t="s">
        <v>43</v>
      </c>
      <c r="H40" s="2"/>
      <c r="I40" s="2"/>
      <c r="J40" s="2"/>
      <c r="K40" s="2"/>
      <c r="L40" s="2"/>
    </row>
    <row r="41" spans="1:12" customFormat="1" x14ac:dyDescent="0.3">
      <c r="A41" s="33"/>
      <c r="B41" s="29" t="s">
        <v>34</v>
      </c>
      <c r="C41" s="30">
        <f>'[1]TABLE DES TAUX 2024'!D24</f>
        <v>1.4E-3</v>
      </c>
      <c r="D41" s="31">
        <f>D40*C41</f>
        <v>1.5049999999999999</v>
      </c>
      <c r="E41" s="28">
        <f>E40*$C$41</f>
        <v>4.3049999999999997</v>
      </c>
    </row>
    <row r="42" spans="1:12" customFormat="1" x14ac:dyDescent="0.3">
      <c r="A42" s="33"/>
      <c r="B42" s="29" t="s">
        <v>36</v>
      </c>
      <c r="C42" s="30">
        <f>'[1]TABLE DES TAUX 2024'!E24</f>
        <v>2.0999999999999999E-3</v>
      </c>
      <c r="D42" s="31">
        <f>D40*C42</f>
        <v>2.2574999999999998</v>
      </c>
      <c r="E42" s="28">
        <f>E40*$C$42</f>
        <v>6.4574999999999996</v>
      </c>
    </row>
    <row r="43" spans="1:12" customFormat="1" ht="14.4" x14ac:dyDescent="0.3"/>
    <row r="44" spans="1:12" x14ac:dyDescent="0.3">
      <c r="A44" s="1" t="s">
        <v>52</v>
      </c>
    </row>
    <row r="46" spans="1:12" ht="15.6" customHeight="1" x14ac:dyDescent="0.3">
      <c r="A46"/>
      <c r="B46"/>
      <c r="C46"/>
      <c r="D46" s="23" t="s">
        <v>30</v>
      </c>
      <c r="E46" s="23" t="s">
        <v>31</v>
      </c>
    </row>
    <row r="47" spans="1:12" ht="15.6" customHeight="1" x14ac:dyDescent="0.3">
      <c r="A47" s="37" t="s">
        <v>32</v>
      </c>
      <c r="B47" s="40" t="s">
        <v>33</v>
      </c>
      <c r="C47" s="41"/>
      <c r="D47" s="24">
        <f>D30</f>
        <v>3925</v>
      </c>
      <c r="E47" s="24">
        <f>E30</f>
        <v>3925</v>
      </c>
    </row>
    <row r="48" spans="1:12" ht="15.6" customHeight="1" x14ac:dyDescent="0.3">
      <c r="A48" s="38"/>
      <c r="B48" s="25" t="s">
        <v>34</v>
      </c>
      <c r="C48" s="26">
        <f>C31+C34</f>
        <v>4.1499999999999995E-2</v>
      </c>
      <c r="D48" s="27">
        <f>D47*$C$48</f>
        <v>162.88749999999999</v>
      </c>
      <c r="E48" s="27">
        <f>E47*$C$48</f>
        <v>162.88749999999999</v>
      </c>
    </row>
    <row r="49" spans="1:5" x14ac:dyDescent="0.3">
      <c r="A49" s="39"/>
      <c r="B49" s="25" t="s">
        <v>36</v>
      </c>
      <c r="C49" s="26">
        <f>C32+C35</f>
        <v>6.2199999999999998E-2</v>
      </c>
      <c r="D49" s="27">
        <f>D47*$C$49</f>
        <v>244.13499999999999</v>
      </c>
      <c r="E49" s="27">
        <f>E47*$C$49</f>
        <v>244.13499999999999</v>
      </c>
    </row>
    <row r="50" spans="1:5" x14ac:dyDescent="0.3">
      <c r="A50"/>
      <c r="B50"/>
      <c r="C50"/>
      <c r="D50"/>
      <c r="E50"/>
    </row>
    <row r="51" spans="1:5" x14ac:dyDescent="0.3">
      <c r="A51" s="33" t="s">
        <v>40</v>
      </c>
      <c r="B51" s="34" t="s">
        <v>41</v>
      </c>
      <c r="C51" s="35"/>
      <c r="D51" s="28">
        <f>D37</f>
        <v>1075</v>
      </c>
      <c r="E51" s="28">
        <f>E37</f>
        <v>3075</v>
      </c>
    </row>
    <row r="52" spans="1:5" x14ac:dyDescent="0.3">
      <c r="A52" s="33"/>
      <c r="B52" s="29" t="s">
        <v>34</v>
      </c>
      <c r="C52" s="30">
        <f>C38+C41</f>
        <v>9.8600000000000007E-2</v>
      </c>
      <c r="D52" s="31">
        <f>D51*C52</f>
        <v>105.995</v>
      </c>
      <c r="E52" s="31">
        <f>E51*C52</f>
        <v>303.19500000000005</v>
      </c>
    </row>
    <row r="53" spans="1:5" x14ac:dyDescent="0.3">
      <c r="A53" s="33"/>
      <c r="B53" s="29" t="s">
        <v>36</v>
      </c>
      <c r="C53" s="30">
        <f>+C39+C42</f>
        <v>0.14779999999999999</v>
      </c>
      <c r="D53" s="31">
        <f>D51*C53</f>
        <v>158.88499999999999</v>
      </c>
      <c r="E53" s="31">
        <f>E51*C53</f>
        <v>454.48499999999996</v>
      </c>
    </row>
  </sheetData>
  <mergeCells count="20">
    <mergeCell ref="A15:K15"/>
    <mergeCell ref="A16:K16"/>
    <mergeCell ref="A22:H22"/>
    <mergeCell ref="I22:L22"/>
    <mergeCell ref="I23:L23"/>
    <mergeCell ref="H29:K29"/>
    <mergeCell ref="A30:A32"/>
    <mergeCell ref="B30:C30"/>
    <mergeCell ref="A33:A35"/>
    <mergeCell ref="B33:C33"/>
    <mergeCell ref="G35:L36"/>
    <mergeCell ref="A51:A53"/>
    <mergeCell ref="B51:C51"/>
    <mergeCell ref="G38:L39"/>
    <mergeCell ref="A40:A42"/>
    <mergeCell ref="B40:C40"/>
    <mergeCell ref="A47:A49"/>
    <mergeCell ref="B47:C47"/>
    <mergeCell ref="A37:A39"/>
    <mergeCell ref="B37:C3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DC6B5-0480-458A-B9E5-FDA44B64C01E}">
  <dimension ref="A2:M49"/>
  <sheetViews>
    <sheetView tabSelected="1" topLeftCell="A29" workbookViewId="0">
      <selection activeCell="A26" sqref="A26:H26"/>
    </sheetView>
  </sheetViews>
  <sheetFormatPr baseColWidth="10" defaultColWidth="11.44140625" defaultRowHeight="15.6" x14ac:dyDescent="0.3"/>
  <cols>
    <col min="1" max="1" width="21.6640625" style="1" customWidth="1"/>
    <col min="2" max="9" width="14.109375" style="1" customWidth="1"/>
    <col min="10" max="16384" width="11.44140625" style="1"/>
  </cols>
  <sheetData>
    <row r="2" spans="2:5" x14ac:dyDescent="0.3">
      <c r="B2" s="1" t="s">
        <v>55</v>
      </c>
    </row>
    <row r="3" spans="2:5" hidden="1" x14ac:dyDescent="0.3"/>
    <row r="4" spans="2:5" hidden="1" x14ac:dyDescent="0.3"/>
    <row r="5" spans="2:5" hidden="1" x14ac:dyDescent="0.3"/>
    <row r="6" spans="2:5" hidden="1" x14ac:dyDescent="0.3"/>
    <row r="7" spans="2:5" hidden="1" x14ac:dyDescent="0.3"/>
    <row r="8" spans="2:5" hidden="1" x14ac:dyDescent="0.3"/>
    <row r="9" spans="2:5" hidden="1" x14ac:dyDescent="0.3"/>
    <row r="11" spans="2:5" x14ac:dyDescent="0.3">
      <c r="C11" s="1" t="s">
        <v>45</v>
      </c>
    </row>
    <row r="12" spans="2:5" x14ac:dyDescent="0.3">
      <c r="C12" s="1" t="s">
        <v>46</v>
      </c>
    </row>
    <row r="14" spans="2:5" s="2" customFormat="1" x14ac:dyDescent="0.3">
      <c r="B14" s="1" t="s">
        <v>0</v>
      </c>
    </row>
    <row r="15" spans="2:5" s="2" customFormat="1" ht="13.8" x14ac:dyDescent="0.25">
      <c r="D15" s="32"/>
      <c r="E15" s="32"/>
    </row>
    <row r="16" spans="2:5" s="2" customFormat="1" ht="13.8" x14ac:dyDescent="0.25">
      <c r="D16" s="3" t="s">
        <v>1</v>
      </c>
      <c r="E16" s="3">
        <v>3925</v>
      </c>
    </row>
    <row r="17" spans="1:13" s="2" customFormat="1" ht="13.8" x14ac:dyDescent="0.25">
      <c r="D17" s="32"/>
      <c r="E17" s="32"/>
    </row>
    <row r="18" spans="1:13" s="2" customFormat="1" ht="13.8" x14ac:dyDescent="0.25">
      <c r="D18" s="4"/>
      <c r="E18" s="4"/>
    </row>
    <row r="19" spans="1:13" s="2" customFormat="1" ht="13.8" x14ac:dyDescent="0.25">
      <c r="A19" s="47" t="s">
        <v>2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</row>
    <row r="20" spans="1:13" s="2" customFormat="1" ht="13.8" x14ac:dyDescent="0.25">
      <c r="A20" s="50" t="s">
        <v>3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</row>
    <row r="21" spans="1:13" s="2" customFormat="1" ht="13.8" x14ac:dyDescent="0.25"/>
    <row r="22" spans="1:13" s="2" customFormat="1" ht="27.6" x14ac:dyDescent="0.25">
      <c r="A22" s="6" t="s">
        <v>4</v>
      </c>
      <c r="B22" s="6" t="s">
        <v>5</v>
      </c>
      <c r="C22" s="6" t="s">
        <v>6</v>
      </c>
      <c r="D22" s="6" t="s">
        <v>7</v>
      </c>
      <c r="E22" s="6" t="s">
        <v>8</v>
      </c>
      <c r="F22" s="6" t="s">
        <v>9</v>
      </c>
      <c r="G22" s="6" t="s">
        <v>10</v>
      </c>
      <c r="H22" s="6" t="s">
        <v>11</v>
      </c>
      <c r="I22" s="6" t="s">
        <v>12</v>
      </c>
      <c r="J22" s="6" t="s">
        <v>13</v>
      </c>
      <c r="K22" s="6" t="s">
        <v>14</v>
      </c>
    </row>
    <row r="23" spans="1:13" s="2" customFormat="1" ht="13.8" x14ac:dyDescent="0.25">
      <c r="A23" s="5" t="s">
        <v>15</v>
      </c>
      <c r="B23" s="7">
        <v>2000</v>
      </c>
      <c r="C23" s="8">
        <f>E16</f>
        <v>3925</v>
      </c>
      <c r="D23" s="9">
        <f>C23</f>
        <v>3925</v>
      </c>
      <c r="E23" s="9">
        <f>B23</f>
        <v>2000</v>
      </c>
      <c r="F23" s="9">
        <f t="shared" ref="F23:F24" si="0">MIN(D23,E23)</f>
        <v>2000</v>
      </c>
      <c r="G23" s="9">
        <f>F23</f>
        <v>2000</v>
      </c>
      <c r="H23" s="9">
        <f>IF(E23&gt;D23,IF((E23-D23)&gt;3*D23,3*D23,E23-D23),0)</f>
        <v>0</v>
      </c>
      <c r="I23" s="9">
        <f>H23</f>
        <v>0</v>
      </c>
      <c r="J23" s="9">
        <f>IF(E23&gt;8*D23,7*D23,IF(E23&lt;D23,0,E23-D23))</f>
        <v>0</v>
      </c>
      <c r="K23" s="9">
        <f>J23</f>
        <v>0</v>
      </c>
    </row>
    <row r="24" spans="1:13" s="2" customFormat="1" ht="13.8" x14ac:dyDescent="0.25">
      <c r="A24" s="5" t="s">
        <v>16</v>
      </c>
      <c r="B24" s="7">
        <v>7000</v>
      </c>
      <c r="C24" s="8">
        <f>C23</f>
        <v>3925</v>
      </c>
      <c r="D24" s="9">
        <f>D23+C24</f>
        <v>7850</v>
      </c>
      <c r="E24" s="9">
        <f>E23+B24</f>
        <v>9000</v>
      </c>
      <c r="F24" s="9">
        <f t="shared" si="0"/>
        <v>7850</v>
      </c>
      <c r="G24" s="9">
        <f t="shared" ref="G24" si="1">F24-F23</f>
        <v>5850</v>
      </c>
      <c r="H24" s="9">
        <f t="shared" ref="H24" si="2">IF(E24&gt;D24,IF((E24-D24)&gt;3*D24,3*D24,E24-D24),0)</f>
        <v>1150</v>
      </c>
      <c r="I24" s="9">
        <f t="shared" ref="I24" si="3">H24-H23</f>
        <v>1150</v>
      </c>
      <c r="J24" s="9">
        <f>IF(E24&gt;8*D24,7*D24,IF(E24&lt;D24,0,E24-D24))</f>
        <v>1150</v>
      </c>
      <c r="K24" s="9">
        <f t="shared" ref="K24" si="4">J24-J23</f>
        <v>1150</v>
      </c>
    </row>
    <row r="25" spans="1:13" customFormat="1" ht="14.4" x14ac:dyDescent="0.3"/>
    <row r="26" spans="1:13" s="2" customFormat="1" ht="13.8" x14ac:dyDescent="0.25">
      <c r="A26" s="51" t="s">
        <v>17</v>
      </c>
      <c r="B26" s="51"/>
      <c r="C26" s="51"/>
      <c r="D26" s="51"/>
      <c r="E26" s="51"/>
      <c r="F26" s="51"/>
      <c r="G26" s="51"/>
      <c r="H26" s="51"/>
      <c r="I26" s="48"/>
      <c r="J26" s="48"/>
      <c r="K26" s="48"/>
      <c r="L26" s="48"/>
    </row>
    <row r="27" spans="1:13" s="2" customFormat="1" ht="13.8" x14ac:dyDescent="0.25">
      <c r="B27" s="4"/>
      <c r="C27" s="4"/>
      <c r="D27" s="4"/>
      <c r="E27" s="4"/>
      <c r="I27" s="49"/>
      <c r="J27" s="49"/>
      <c r="K27" s="49"/>
      <c r="L27" s="49"/>
    </row>
    <row r="28" spans="1:13" s="2" customFormat="1" ht="13.8" x14ac:dyDescent="0.25">
      <c r="A28" s="6" t="s">
        <v>18</v>
      </c>
      <c r="B28" s="6" t="s">
        <v>19</v>
      </c>
      <c r="C28" s="6" t="s">
        <v>20</v>
      </c>
      <c r="D28" s="6" t="s">
        <v>21</v>
      </c>
      <c r="E28" s="6" t="s">
        <v>22</v>
      </c>
      <c r="F28" s="6" t="s">
        <v>23</v>
      </c>
      <c r="G28" s="6" t="s">
        <v>24</v>
      </c>
      <c r="H28" s="6" t="s">
        <v>25</v>
      </c>
      <c r="I28" s="6" t="s">
        <v>26</v>
      </c>
    </row>
    <row r="29" spans="1:13" s="12" customFormat="1" ht="27.6" x14ac:dyDescent="0.3">
      <c r="A29" s="11" t="s">
        <v>4</v>
      </c>
      <c r="B29" s="11" t="s">
        <v>5</v>
      </c>
      <c r="C29" s="11" t="s">
        <v>6</v>
      </c>
      <c r="D29" s="11" t="s">
        <v>7</v>
      </c>
      <c r="E29" s="11" t="s">
        <v>8</v>
      </c>
      <c r="F29" s="11" t="s">
        <v>27</v>
      </c>
      <c r="G29" s="11" t="s">
        <v>28</v>
      </c>
      <c r="H29" s="11" t="s">
        <v>13</v>
      </c>
      <c r="I29" s="11" t="s">
        <v>14</v>
      </c>
      <c r="M29" s="13"/>
    </row>
    <row r="30" spans="1:13" s="2" customFormat="1" ht="13.8" x14ac:dyDescent="0.25">
      <c r="A30" s="14" t="s">
        <v>15</v>
      </c>
      <c r="B30" s="7">
        <v>2000</v>
      </c>
      <c r="C30" s="15">
        <f>C23</f>
        <v>3925</v>
      </c>
      <c r="D30" s="16">
        <f>C30</f>
        <v>3925</v>
      </c>
      <c r="E30" s="16">
        <f>B30</f>
        <v>2000</v>
      </c>
      <c r="F30" s="17">
        <f>IF(E30&lt;D30,0,MIN(E30,D30))</f>
        <v>0</v>
      </c>
      <c r="G30" s="16">
        <f>F30</f>
        <v>0</v>
      </c>
      <c r="H30" s="17">
        <f>IF(E30&gt;8*D30,7*D30,IF(E30&lt;D30,0,E30-D30))</f>
        <v>0</v>
      </c>
      <c r="I30" s="16">
        <f>H30</f>
        <v>0</v>
      </c>
      <c r="M30" s="18"/>
    </row>
    <row r="31" spans="1:13" s="2" customFormat="1" ht="13.8" x14ac:dyDescent="0.25">
      <c r="A31" s="14" t="s">
        <v>16</v>
      </c>
      <c r="B31" s="7">
        <v>7000</v>
      </c>
      <c r="C31" s="15">
        <f>C24</f>
        <v>3925</v>
      </c>
      <c r="D31" s="16">
        <f>D30+C31</f>
        <v>7850</v>
      </c>
      <c r="E31" s="16">
        <f>E30+B31</f>
        <v>9000</v>
      </c>
      <c r="F31" s="16">
        <f t="shared" ref="F31" si="5">IF(E31&lt;D31,0,MIN(E31,D31))</f>
        <v>7850</v>
      </c>
      <c r="G31" s="16">
        <f>F31-F30</f>
        <v>7850</v>
      </c>
      <c r="H31" s="17">
        <f>IF(E31&gt;8*D31,7*D31,IF(E31&lt;D31,0,E31-D31))</f>
        <v>1150</v>
      </c>
      <c r="I31" s="16">
        <f>H31-H30</f>
        <v>1150</v>
      </c>
      <c r="M31" s="18"/>
    </row>
    <row r="32" spans="1:13" s="2" customFormat="1" ht="13.8" x14ac:dyDescent="0.25">
      <c r="A32" s="19"/>
      <c r="B32" s="20"/>
      <c r="C32" s="21"/>
      <c r="D32" s="10"/>
      <c r="E32" s="10"/>
      <c r="F32" s="10"/>
      <c r="G32" s="10"/>
      <c r="H32" s="22"/>
      <c r="I32" s="10"/>
      <c r="M32" s="18"/>
    </row>
    <row r="33" spans="1:13" s="2" customFormat="1" ht="13.8" x14ac:dyDescent="0.25">
      <c r="A33" s="19"/>
      <c r="B33" s="20"/>
      <c r="C33" s="21"/>
      <c r="D33" s="10"/>
      <c r="E33" s="10"/>
      <c r="F33" s="10"/>
      <c r="G33" s="10"/>
      <c r="H33" s="22"/>
      <c r="I33" s="10"/>
      <c r="M33" s="18"/>
    </row>
    <row r="34" spans="1:13" s="2" customFormat="1" ht="15.6" customHeight="1" x14ac:dyDescent="0.25">
      <c r="A34" s="19"/>
      <c r="B34" s="20"/>
      <c r="C34" s="21"/>
      <c r="D34" s="10"/>
      <c r="E34" s="10"/>
      <c r="F34" s="10"/>
      <c r="G34" s="10"/>
      <c r="H34" s="42" t="s">
        <v>29</v>
      </c>
      <c r="I34" s="42"/>
      <c r="J34" s="42"/>
      <c r="K34" s="42"/>
      <c r="M34" s="18"/>
    </row>
    <row r="35" spans="1:13" customFormat="1" ht="14.4" x14ac:dyDescent="0.3">
      <c r="D35" s="23" t="s">
        <v>30</v>
      </c>
      <c r="E35" s="23" t="s">
        <v>31</v>
      </c>
      <c r="H35" s="42"/>
      <c r="I35" s="42"/>
      <c r="J35" s="42"/>
      <c r="K35" s="42"/>
    </row>
    <row r="36" spans="1:13" customFormat="1" x14ac:dyDescent="0.3">
      <c r="A36" s="37" t="s">
        <v>32</v>
      </c>
      <c r="B36" s="40" t="s">
        <v>33</v>
      </c>
      <c r="C36" s="41"/>
      <c r="D36" s="24">
        <f>G23</f>
        <v>2000</v>
      </c>
      <c r="E36" s="24">
        <f>G24</f>
        <v>5850</v>
      </c>
    </row>
    <row r="37" spans="1:13" customFormat="1" x14ac:dyDescent="0.3">
      <c r="A37" s="38"/>
      <c r="B37" s="25" t="s">
        <v>34</v>
      </c>
      <c r="C37" s="26">
        <f>'[1]TABLE DES TAUX 2024'!D19+'[1]TABLE DES TAUX 2024'!D21</f>
        <v>4.0099999999999997E-2</v>
      </c>
      <c r="D37" s="27">
        <f>D36*$C$37</f>
        <v>80.199999999999989</v>
      </c>
      <c r="E37" s="27">
        <f>E36*$C$37</f>
        <v>234.58499999999998</v>
      </c>
      <c r="G37" s="1" t="s">
        <v>35</v>
      </c>
    </row>
    <row r="38" spans="1:13" customFormat="1" x14ac:dyDescent="0.3">
      <c r="A38" s="39"/>
      <c r="B38" s="25" t="s">
        <v>36</v>
      </c>
      <c r="C38" s="26">
        <f>'[1]TABLE DES TAUX 2024'!E19+'[1]TABLE DES TAUX 2024'!E21</f>
        <v>6.0100000000000001E-2</v>
      </c>
      <c r="D38" s="27">
        <f>D36*$C$38</f>
        <v>120.2</v>
      </c>
      <c r="E38" s="27">
        <f>E36*$C$38</f>
        <v>351.58499999999998</v>
      </c>
      <c r="G38" s="1" t="s">
        <v>53</v>
      </c>
      <c r="H38" s="2"/>
      <c r="I38" s="2"/>
      <c r="J38" s="2"/>
      <c r="K38" s="2"/>
      <c r="L38" s="2"/>
    </row>
    <row r="39" spans="1:13" customFormat="1" x14ac:dyDescent="0.3">
      <c r="A39" s="43" t="s">
        <v>37</v>
      </c>
      <c r="B39" s="40" t="s">
        <v>33</v>
      </c>
      <c r="C39" s="46"/>
      <c r="D39" s="24">
        <f>G30</f>
        <v>0</v>
      </c>
      <c r="E39" s="24">
        <f>G31</f>
        <v>7850</v>
      </c>
      <c r="G39" s="1" t="s">
        <v>47</v>
      </c>
      <c r="H39" s="2"/>
      <c r="I39" s="2"/>
      <c r="J39" s="2"/>
      <c r="K39" s="2"/>
      <c r="L39" s="2"/>
    </row>
    <row r="40" spans="1:13" customFormat="1" x14ac:dyDescent="0.3">
      <c r="A40" s="44"/>
      <c r="B40" s="25" t="s">
        <v>34</v>
      </c>
      <c r="C40" s="26">
        <f>'[1]TABLE DES TAUX 2024'!D23</f>
        <v>1.4E-3</v>
      </c>
      <c r="D40" s="27">
        <f>D39*$C$40</f>
        <v>0</v>
      </c>
      <c r="E40" s="27">
        <f>E39*$C$40</f>
        <v>10.99</v>
      </c>
      <c r="G40" s="1" t="s">
        <v>38</v>
      </c>
      <c r="H40" s="2"/>
      <c r="I40" s="2"/>
      <c r="J40" s="2"/>
      <c r="K40" s="2"/>
      <c r="L40" s="2"/>
    </row>
    <row r="41" spans="1:13" customFormat="1" x14ac:dyDescent="0.3">
      <c r="A41" s="45"/>
      <c r="B41" s="25" t="s">
        <v>36</v>
      </c>
      <c r="C41" s="26">
        <f>'[1]TABLE DES TAUX 2024'!E23</f>
        <v>2.0999999999999999E-3</v>
      </c>
      <c r="D41" s="27">
        <f>D39*$C$41</f>
        <v>0</v>
      </c>
      <c r="E41" s="27">
        <f>E39*$C$41</f>
        <v>16.484999999999999</v>
      </c>
      <c r="G41" s="36" t="s">
        <v>39</v>
      </c>
      <c r="H41" s="36"/>
      <c r="I41" s="36"/>
      <c r="J41" s="36"/>
      <c r="K41" s="36"/>
      <c r="L41" s="36"/>
    </row>
    <row r="42" spans="1:13" customFormat="1" ht="14.4" x14ac:dyDescent="0.3">
      <c r="G42" s="36"/>
      <c r="H42" s="36"/>
      <c r="I42" s="36"/>
      <c r="J42" s="36"/>
      <c r="K42" s="36"/>
      <c r="L42" s="36"/>
    </row>
    <row r="43" spans="1:13" customFormat="1" x14ac:dyDescent="0.3">
      <c r="A43" s="33" t="s">
        <v>40</v>
      </c>
      <c r="B43" s="34" t="s">
        <v>41</v>
      </c>
      <c r="C43" s="35"/>
      <c r="D43" s="28">
        <f>K23</f>
        <v>0</v>
      </c>
      <c r="E43" s="28">
        <f>K24</f>
        <v>1150</v>
      </c>
      <c r="G43" s="1"/>
      <c r="H43" s="2"/>
      <c r="I43" s="2"/>
      <c r="J43" s="2"/>
      <c r="K43" s="2"/>
      <c r="L43" s="2"/>
    </row>
    <row r="44" spans="1:13" customFormat="1" x14ac:dyDescent="0.3">
      <c r="A44" s="33"/>
      <c r="B44" s="29" t="s">
        <v>34</v>
      </c>
      <c r="C44" s="30">
        <f>'[1]TABLE DES TAUX 2024'!D20+'[1]TABLE DES TAUX 2024'!D22</f>
        <v>9.7200000000000009E-2</v>
      </c>
      <c r="D44" s="31">
        <f>D43*$C$43</f>
        <v>0</v>
      </c>
      <c r="E44" s="31">
        <f>E43*$C$44</f>
        <v>111.78000000000002</v>
      </c>
      <c r="G44" s="36" t="s">
        <v>42</v>
      </c>
      <c r="H44" s="36"/>
      <c r="I44" s="36"/>
      <c r="J44" s="36"/>
      <c r="K44" s="36"/>
      <c r="L44" s="36"/>
    </row>
    <row r="45" spans="1:13" customFormat="1" x14ac:dyDescent="0.3">
      <c r="A45" s="33"/>
      <c r="B45" s="29" t="s">
        <v>36</v>
      </c>
      <c r="C45" s="30">
        <f>'[1]TABLE DES TAUX 2024'!E20+'[1]TABLE DES TAUX 2024'!E22</f>
        <v>0.1457</v>
      </c>
      <c r="D45" s="31">
        <f>D43*$C$44</f>
        <v>0</v>
      </c>
      <c r="E45" s="31">
        <f>E43*$C$45</f>
        <v>167.55500000000001</v>
      </c>
      <c r="G45" s="36"/>
      <c r="H45" s="36"/>
      <c r="I45" s="36"/>
      <c r="J45" s="36"/>
      <c r="K45" s="36"/>
      <c r="L45" s="36"/>
    </row>
    <row r="46" spans="1:13" customFormat="1" x14ac:dyDescent="0.3">
      <c r="A46" s="33" t="s">
        <v>44</v>
      </c>
      <c r="B46" s="34" t="s">
        <v>41</v>
      </c>
      <c r="C46" s="35"/>
      <c r="D46" s="28">
        <f>I30</f>
        <v>0</v>
      </c>
      <c r="E46" s="28">
        <f>I31</f>
        <v>1150</v>
      </c>
      <c r="G46" s="2" t="s">
        <v>43</v>
      </c>
      <c r="H46" s="2"/>
      <c r="I46" s="2"/>
      <c r="J46" s="2"/>
      <c r="K46" s="2"/>
      <c r="L46" s="2"/>
    </row>
    <row r="47" spans="1:13" customFormat="1" x14ac:dyDescent="0.3">
      <c r="A47" s="33"/>
      <c r="B47" s="29" t="s">
        <v>34</v>
      </c>
      <c r="C47" s="30">
        <f>'[1]TABLE DES TAUX 2024'!D24</f>
        <v>1.4E-3</v>
      </c>
      <c r="D47" s="31">
        <f>D46*C47</f>
        <v>0</v>
      </c>
      <c r="E47" s="28">
        <f>E46*$C$47</f>
        <v>1.6099999999999999</v>
      </c>
    </row>
    <row r="48" spans="1:13" customFormat="1" x14ac:dyDescent="0.3">
      <c r="A48" s="33"/>
      <c r="B48" s="29" t="s">
        <v>36</v>
      </c>
      <c r="C48" s="30">
        <f>'[1]TABLE DES TAUX 2024'!E24</f>
        <v>2.0999999999999999E-3</v>
      </c>
      <c r="D48" s="31">
        <f>D46*C48</f>
        <v>0</v>
      </c>
      <c r="E48" s="28">
        <f>E46*$C$48</f>
        <v>2.415</v>
      </c>
    </row>
    <row r="49" customFormat="1" ht="14.4" x14ac:dyDescent="0.3"/>
  </sheetData>
  <mergeCells count="16">
    <mergeCell ref="H34:K35"/>
    <mergeCell ref="A19:K19"/>
    <mergeCell ref="A20:K20"/>
    <mergeCell ref="A26:H26"/>
    <mergeCell ref="I26:L26"/>
    <mergeCell ref="I27:L27"/>
    <mergeCell ref="A46:A48"/>
    <mergeCell ref="B46:C46"/>
    <mergeCell ref="G41:L42"/>
    <mergeCell ref="G44:L45"/>
    <mergeCell ref="A36:A38"/>
    <mergeCell ref="B36:C36"/>
    <mergeCell ref="A39:A41"/>
    <mergeCell ref="B39:C39"/>
    <mergeCell ref="A43:A45"/>
    <mergeCell ref="B43:C43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8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Exemple  1</vt:lpstr>
      <vt:lpstr>Exemple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2024-03-18T06:58:21Z</cp:lastPrinted>
  <dcterms:created xsi:type="dcterms:W3CDTF">2024-03-18T06:41:41Z</dcterms:created>
  <dcterms:modified xsi:type="dcterms:W3CDTF">2025-04-03T08:40:09Z</dcterms:modified>
</cp:coreProperties>
</file>