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CORRECTIONS/"/>
    </mc:Choice>
  </mc:AlternateContent>
  <xr:revisionPtr revIDLastSave="1" documentId="8_{645BF376-6851-45A9-B829-C7A453B092DF}" xr6:coauthVersionLast="47" xr6:coauthVersionMax="47" xr10:uidLastSave="{33D978C9-78B7-4633-883A-CC840392362B}"/>
  <bookViews>
    <workbookView xWindow="-108" yWindow="-108" windowWidth="23256" windowHeight="12456" xr2:uid="{00000000-000D-0000-FFFF-FFFF00000000}"/>
  </bookViews>
  <sheets>
    <sheet name="PRORATISATION DU PMS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9" i="1" l="1"/>
  <c r="H194" i="1"/>
  <c r="G124" i="1"/>
  <c r="F120" i="1"/>
  <c r="G79" i="1"/>
  <c r="G68" i="1"/>
  <c r="G59" i="1"/>
  <c r="E59" i="1"/>
  <c r="G50" i="1"/>
  <c r="E34" i="1"/>
  <c r="G40" i="1"/>
  <c r="L93" i="1"/>
  <c r="G131" i="1"/>
  <c r="G83" i="1" l="1"/>
  <c r="G129" i="1" s="1"/>
  <c r="I130" i="1" s="1"/>
  <c r="I77" i="1"/>
  <c r="I79" i="1" l="1"/>
  <c r="I83" i="1" s="1"/>
  <c r="H142" i="1"/>
  <c r="E120" i="1"/>
  <c r="L91" i="1" s="1"/>
</calcChain>
</file>

<file path=xl/sharedStrings.xml><?xml version="1.0" encoding="utf-8"?>
<sst xmlns="http://schemas.openxmlformats.org/spreadsheetml/2006/main" count="147" uniqueCount="123">
  <si>
    <t xml:space="preserve">NB. Il peut arriver que ce plafond change en cours d'année. </t>
  </si>
  <si>
    <t xml:space="preserve">Dans un certain nombre de situations ce plafond doit être proratisé. </t>
  </si>
  <si>
    <t xml:space="preserve">2) en cas de temps partiel </t>
  </si>
  <si>
    <t xml:space="preserve">3 ) en cas d'absence non rémunérée </t>
  </si>
  <si>
    <t xml:space="preserve">NB. Une absence  totalement ou partiellement rémunérée ne donne pas lieu à proratisation du PMSS </t>
  </si>
  <si>
    <t>Exemple 1 :</t>
  </si>
  <si>
    <t xml:space="preserve">Un salarié a été présent 25 jours calendaires sur les 31 jours du mois </t>
  </si>
  <si>
    <t xml:space="preserve">Son  plafond du mois sera de </t>
  </si>
  <si>
    <t>Exemple 2</t>
  </si>
  <si>
    <t xml:space="preserve">Son plafond du mois sera de  </t>
  </si>
  <si>
    <t xml:space="preserve">Exemple 3 </t>
  </si>
  <si>
    <t xml:space="preserve">Son plafond du mois sera de </t>
  </si>
  <si>
    <t>Exemple 4</t>
  </si>
  <si>
    <t xml:space="preserve">Un salarié est à temps partiel de 20 h par semaine </t>
  </si>
  <si>
    <t xml:space="preserve">12 h par semaine </t>
  </si>
  <si>
    <t xml:space="preserve">Le plafond qui lui est applicable est : </t>
  </si>
  <si>
    <t>Exemple 5</t>
  </si>
  <si>
    <t>Un salarié est à temps partiel 140 h par mois ( rappel : durée légale du travail mensuel 151,67 )</t>
  </si>
  <si>
    <t>35*52/12 = 151,67</t>
  </si>
  <si>
    <t xml:space="preserve">Le plafond applicable sera de  </t>
  </si>
  <si>
    <t>Exemple 6</t>
  </si>
  <si>
    <t xml:space="preserve">Il faut dans ce cas procéder en 2 étapes </t>
  </si>
  <si>
    <t xml:space="preserve">Double proratisation </t>
  </si>
  <si>
    <t xml:space="preserve">Première étape </t>
  </si>
  <si>
    <t xml:space="preserve">Puisqu'il est entré en cours de mois il faut calculer son salaire de Novembre sur la base des heures réelles du mois </t>
  </si>
  <si>
    <t>Vendredi</t>
  </si>
  <si>
    <t>Samedi</t>
  </si>
  <si>
    <t>Dimanche</t>
  </si>
  <si>
    <t>Lundi</t>
  </si>
  <si>
    <t>Mardi</t>
  </si>
  <si>
    <t>Mercredi</t>
  </si>
  <si>
    <t>Jeudi</t>
  </si>
  <si>
    <t xml:space="preserve">Son salaire de Novembre est donc de  </t>
  </si>
  <si>
    <t xml:space="preserve">NB. En cas d'entrée / sortie en cours de mois il faut toujours rapporter les heures réelles effectuées aux heures réelles du mois. </t>
  </si>
  <si>
    <t>PMSS</t>
  </si>
  <si>
    <t>SBRUT</t>
  </si>
  <si>
    <t>Exemple 7</t>
  </si>
  <si>
    <t xml:space="preserve">Temps partiel et heures complémentaires </t>
  </si>
  <si>
    <t xml:space="preserve">Si son contrat est libellé en heures hebdomadaires le plus simple est de convertir ses heures hebdomadaires en heures mensuelles </t>
  </si>
  <si>
    <t xml:space="preserve">Ex: contrat de 20 h hebdo </t>
  </si>
  <si>
    <t xml:space="preserve">Vous convertissez en heures mensuelles </t>
  </si>
  <si>
    <t xml:space="preserve">20 *52 / 12 = </t>
  </si>
  <si>
    <t xml:space="preserve">Si le contrat est libellé en heures mensuelles on pourra utiliser directement ce nombre d'heures mensuelles </t>
  </si>
  <si>
    <t xml:space="preserve">S'il a effectué 3 heures complémentaires au cours du mois son plafond sera de </t>
  </si>
  <si>
    <t xml:space="preserve">Exemple 8 </t>
  </si>
  <si>
    <t xml:space="preserve">Un salarié a un contrat en forfait jours de 210 jours par an </t>
  </si>
  <si>
    <t xml:space="preserve">Bien que la référence pour les contrats jours soit de 218 jours par an il ne faut pas </t>
  </si>
  <si>
    <t xml:space="preserve">Exemple 9 </t>
  </si>
  <si>
    <t xml:space="preserve">8 éme jour calendaire d'absence (application a minima du code du travail) </t>
  </si>
  <si>
    <t xml:space="preserve">Il perçoit des IJSS à compter du 4 éme jour calendaire (règle des 3 jours de carence) </t>
  </si>
  <si>
    <t xml:space="preserve">La règle  à appliquer est la suivante : </t>
  </si>
  <si>
    <t xml:space="preserve">s'il existe des absences totalement ou partiellement rémunérées : pas de proratisation </t>
  </si>
  <si>
    <t>Dans le cas indiqué si donc ce salarié n'est pas rémunéré pendant 7 jours calendaires c'est  sur cette base que sera effectuée la proratisation</t>
  </si>
  <si>
    <t xml:space="preserve">Vous pouvez utiliser ce mode de calcul directement sans passer par les heures mensuelles si le salarié n'a pas d'heures complémentaires ou d'absence </t>
  </si>
  <si>
    <t xml:space="preserve">En heures mensuelles on a : </t>
  </si>
  <si>
    <t xml:space="preserve">Il perçoit donc une rémunération partielle à compter du 8 éme jour calendaire d'absence </t>
  </si>
  <si>
    <t xml:space="preserve">il est à temps partiel de 28 H  par semaine </t>
  </si>
  <si>
    <t>Si son salaire brut est de 4000 euros par mois pour 28 h par semaine</t>
  </si>
  <si>
    <t xml:space="preserve">par mois </t>
  </si>
  <si>
    <r>
      <rPr>
        <b/>
        <u/>
        <sz val="12"/>
        <color theme="1"/>
        <rFont val="Times New Roman"/>
        <family val="1"/>
      </rPr>
      <t>Règle 1</t>
    </r>
    <r>
      <rPr>
        <sz val="12"/>
        <color theme="1"/>
        <rFont val="Times New Roman"/>
        <family val="1"/>
      </rPr>
      <t xml:space="preserve"> : le plafond doit être proratisé si nécessaire en </t>
    </r>
    <r>
      <rPr>
        <b/>
        <sz val="12"/>
        <color theme="1"/>
        <rFont val="Times New Roman"/>
        <family val="1"/>
      </rPr>
      <t xml:space="preserve">jours calendaires réels du mois </t>
    </r>
  </si>
  <si>
    <r>
      <rPr>
        <b/>
        <u/>
        <sz val="12"/>
        <color theme="1"/>
        <rFont val="Times New Roman"/>
        <family val="1"/>
      </rPr>
      <t xml:space="preserve">Régle 2 </t>
    </r>
    <r>
      <rPr>
        <sz val="12"/>
        <color theme="1"/>
        <rFont val="Times New Roman"/>
        <family val="1"/>
      </rPr>
      <t xml:space="preserve"> : le plafond doit être proratisé en fonction du nombre de</t>
    </r>
    <r>
      <rPr>
        <b/>
        <sz val="12"/>
        <color theme="1"/>
        <rFont val="Times New Roman"/>
        <family val="1"/>
      </rPr>
      <t xml:space="preserve"> jours calendaires de présence </t>
    </r>
  </si>
  <si>
    <r>
      <t xml:space="preserve">Les situations qui occasionnent l'obligation de proratisation du plafond sont </t>
    </r>
    <r>
      <rPr>
        <b/>
        <sz val="12"/>
        <color theme="1"/>
        <rFont val="Times New Roman"/>
        <family val="1"/>
      </rPr>
      <t xml:space="preserve"> principalement </t>
    </r>
    <r>
      <rPr>
        <sz val="12"/>
        <color theme="1"/>
        <rFont val="Times New Roman"/>
        <family val="1"/>
      </rPr>
      <t xml:space="preserve"> ( il existe d'autres cas) les suivantes : </t>
    </r>
  </si>
  <si>
    <r>
      <rPr>
        <b/>
        <u/>
        <sz val="12"/>
        <color theme="1"/>
        <rFont val="Times New Roman"/>
        <family val="1"/>
      </rPr>
      <t xml:space="preserve">Deuxiéme étape </t>
    </r>
    <r>
      <rPr>
        <sz val="12"/>
        <color theme="1"/>
        <rFont val="Times New Roman"/>
        <family val="1"/>
      </rPr>
      <t xml:space="preserve">: il est  rentré en cours de mois </t>
    </r>
  </si>
  <si>
    <t>1) en cas d'entrée  dans l'entreprise  ou  de sortie de  l'entreprise  - en cours de mois</t>
  </si>
  <si>
    <t>(28*52/12)</t>
  </si>
  <si>
    <t xml:space="preserve">Si ce salarié avait travaillé tout le mois il aurait effectué </t>
  </si>
  <si>
    <t xml:space="preserve">heures </t>
  </si>
  <si>
    <t xml:space="preserve">Ce salarié a donc une  tranche T2 et une  TB </t>
  </si>
  <si>
    <t xml:space="preserve">TB/ T2 = </t>
  </si>
  <si>
    <t>les différentes tranches de cotisations (T1; T2; TA/TB…)</t>
  </si>
  <si>
    <t>Ces 5 jours sont indemnisés par sa Caisse de congés payés ;</t>
  </si>
  <si>
    <t>Le nombre de jours calendaires retenu pour le calcul du plafond du mois de juillet est de 26.</t>
  </si>
  <si>
    <t>Le nombre de jours calendaires du mois étant de 31 ;</t>
  </si>
  <si>
    <t xml:space="preserve">Un  salarié est en congé maladie  et l'entreprise est tenue à un maintien de salaire  de 90 % du salaire brut à compter du </t>
  </si>
  <si>
    <t>Exemple 10.</t>
  </si>
  <si>
    <t>Cet exemple concerne un salarié pour lequel les congés payés sont indemnisés par une Caisse de congés payés.</t>
  </si>
  <si>
    <t>indemnisés par une Caisse de congés payés ». </t>
  </si>
  <si>
    <r>
      <t xml:space="preserve">Il est rappelé à cette occasion que </t>
    </r>
    <r>
      <rPr>
        <i/>
        <sz val="12"/>
        <color theme="1"/>
        <rFont val="Times New Roman"/>
        <family val="1"/>
      </rPr>
      <t xml:space="preserve">« Le nombre de jours calendaires de la période d'emploi ne doit pas tenir compte des journées de congés payés </t>
    </r>
  </si>
  <si>
    <t xml:space="preserve">Exemple 11 </t>
  </si>
  <si>
    <t>Le plafond doit être ajusté pour tenir compte d’un jour d’absence non indemnisé.</t>
  </si>
  <si>
    <t xml:space="preserve">Si un salarié est absent sur une partie de la journée le plafond ne doit pas être proratisé. </t>
  </si>
  <si>
    <r>
      <rPr>
        <b/>
        <sz val="12"/>
        <color theme="1"/>
        <rFont val="Times New Roman"/>
        <family val="1"/>
      </rPr>
      <t>NB</t>
    </r>
    <r>
      <rPr>
        <sz val="12"/>
        <color theme="1"/>
        <rFont val="Times New Roman"/>
        <family val="1"/>
      </rPr>
      <t xml:space="preserve">. En cas </t>
    </r>
    <r>
      <rPr>
        <b/>
        <u/>
        <sz val="12"/>
        <color theme="1"/>
        <rFont val="Times New Roman"/>
        <family val="1"/>
      </rPr>
      <t>d'heures supplémentaires</t>
    </r>
    <r>
      <rPr>
        <sz val="12"/>
        <color theme="1"/>
        <rFont val="Times New Roman"/>
        <family val="1"/>
      </rPr>
      <t xml:space="preserve"> il n'y a </t>
    </r>
    <r>
      <rPr>
        <b/>
        <u/>
        <sz val="12"/>
        <color theme="1"/>
        <rFont val="Times New Roman"/>
        <family val="1"/>
      </rPr>
      <t xml:space="preserve">pas modification du PMSS </t>
    </r>
  </si>
  <si>
    <t xml:space="preserve">Quelques  règles de proratisation du PMSS </t>
  </si>
  <si>
    <t xml:space="preserve">Sur les dernières années le plafond a été de : </t>
  </si>
  <si>
    <t xml:space="preserve">La période où le salarié perçoit des IJSS n'est cependant pas assimilée à une période où le salarié perçoit une rémunération. </t>
  </si>
  <si>
    <t xml:space="preserve">Exemple 12 </t>
  </si>
  <si>
    <t xml:space="preserve">un salaire partiel à compter du 3 éme jour calendaire . Dans ce cas le PMSS sera proratisé de la manière suivante : </t>
  </si>
  <si>
    <t xml:space="preserve">un salaire partiel à compter du 4 éme jour calendaire . Dans ce cas le PMSS sera proratisé de la manière suivante : </t>
  </si>
  <si>
    <t xml:space="preserve">son salaire habituel ( maintien de salaire brut)  à compter du 4 éme jour calendaire . Dans ce cas le PMSS sera proratisé de la manière suivante : </t>
  </si>
  <si>
    <t xml:space="preserve">Le PMSS qui est arrêté chaque année le 01/01  permet de déterminer les bases de calcul de certaines cotisations et de définir </t>
  </si>
  <si>
    <t>En 2022</t>
  </si>
  <si>
    <t>En 2023</t>
  </si>
  <si>
    <t xml:space="preserve">Les  règles </t>
  </si>
  <si>
    <t>du Lundi au Jeudi inclus</t>
  </si>
  <si>
    <t xml:space="preserve">Jours travaillés </t>
  </si>
  <si>
    <t>Soit un salarié, employé à temps plein, en congés payés du 17 au 21 juillet ;</t>
  </si>
  <si>
    <t>Plafond mensuel x 30 jours / 31  jours</t>
  </si>
  <si>
    <t xml:space="preserve">Un  salarié est en congé maladie 14 jours calendaires sur le mois de Mars. L'employeur lui maintient </t>
  </si>
  <si>
    <t>En 2024</t>
  </si>
  <si>
    <t>3864 *25/31</t>
  </si>
  <si>
    <t>Un salarié quitte l'entreprise le 15 Novembre 2024</t>
  </si>
  <si>
    <t>3864*15/30</t>
  </si>
  <si>
    <t>Un salarié entre dans l'entreprise le 13/11/2024</t>
  </si>
  <si>
    <t>3864*(30-13+1) / 30</t>
  </si>
  <si>
    <t>3864*20/35</t>
  </si>
  <si>
    <t>3864*12/35</t>
  </si>
  <si>
    <t>3864*140/151,67</t>
  </si>
  <si>
    <t>Un salarié à temps partiel  de 28 H  par semaine est entré dans l'entreprise le 15/11/2024</t>
  </si>
  <si>
    <t xml:space="preserve">3864*28/35 = </t>
  </si>
  <si>
    <t xml:space="preserve">Etant rentré le 15/11/2024 il a effectué dans le mois </t>
  </si>
  <si>
    <t xml:space="preserve">Etant entré le 15/11 il a travaillé 63 heures en Novembre </t>
  </si>
  <si>
    <t>4000*63/119</t>
  </si>
  <si>
    <t>dans ce cas proratiser le plafond de la sécurité sociale qui reste à 3864</t>
  </si>
  <si>
    <t>Plafond x (durée du forfait jour / 218)</t>
  </si>
  <si>
    <r>
      <t xml:space="preserve">Depuis 2021 cependant ,  </t>
    </r>
    <r>
      <rPr>
        <b/>
        <sz val="11"/>
        <color theme="1"/>
        <rFont val="Calibri"/>
        <family val="2"/>
        <scheme val="minor"/>
      </rPr>
      <t>les salariés soumis à un régime de forfait jours « réduit », donc inférieur à 218 jours par an, peuvent désormais voir le plafond proratisé dans les mêmes conditions qu’un salarié à temps partiel.</t>
    </r>
    <r>
      <rPr>
        <sz val="11"/>
        <color theme="1"/>
        <rFont val="Calibri"/>
        <family val="2"/>
        <scheme val="minor"/>
      </rPr>
      <t xml:space="preserve"> La formule suivante pourra être appliqué :</t>
    </r>
  </si>
  <si>
    <t xml:space="preserve">3864* (31-7)/ 31 </t>
  </si>
  <si>
    <t xml:space="preserve">Le PMSS sera ainsi déterminé comme suit : PMSS * 26/31= 3.864  € * (26/31)= </t>
  </si>
  <si>
    <t xml:space="preserve">Exemple : un salarié est absent le 28  et  29 Mars  car son enfant est malade. L’employeur indemnise le 1er jour d’absence mais pas le second. </t>
  </si>
  <si>
    <t>3864 *29/31</t>
  </si>
  <si>
    <t>3864*28/31</t>
  </si>
  <si>
    <t>3864*26/31</t>
  </si>
  <si>
    <t>3864*(86,67+3)/151,67</t>
  </si>
  <si>
    <t>3091,2 * (30-15+1) 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</si>
</sst>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8"/>
      <name val="Calibri"/>
      <family val="2"/>
      <scheme val="minor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164" fontId="3" fillId="0" borderId="2" xfId="1" applyFont="1" applyBorder="1"/>
    <xf numFmtId="0" fontId="3" fillId="0" borderId="2" xfId="0" applyFont="1" applyBorder="1"/>
    <xf numFmtId="164" fontId="3" fillId="0" borderId="2" xfId="1" applyFont="1" applyBorder="1" applyAlignment="1">
      <alignment horizontal="center"/>
    </xf>
    <xf numFmtId="0" fontId="2" fillId="0" borderId="1" xfId="0" applyFont="1" applyBorder="1"/>
    <xf numFmtId="164" fontId="3" fillId="0" borderId="0" xfId="1" applyFont="1"/>
    <xf numFmtId="14" fontId="3" fillId="0" borderId="2" xfId="0" applyNumberFormat="1" applyFont="1" applyBorder="1"/>
    <xf numFmtId="14" fontId="3" fillId="0" borderId="0" xfId="0" applyNumberFormat="1" applyFont="1"/>
    <xf numFmtId="0" fontId="2" fillId="0" borderId="0" xfId="0" applyFont="1"/>
    <xf numFmtId="164" fontId="3" fillId="0" borderId="2" xfId="0" applyNumberFormat="1" applyFont="1" applyBorder="1"/>
    <xf numFmtId="164" fontId="2" fillId="0" borderId="2" xfId="1" applyFont="1" applyBorder="1"/>
    <xf numFmtId="0" fontId="3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3" xfId="0" applyFont="1" applyBorder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5"/>
  <sheetViews>
    <sheetView tabSelected="1" topLeftCell="A76" zoomScale="110" zoomScaleNormal="110" workbookViewId="0">
      <selection activeCell="I83" sqref="I83"/>
    </sheetView>
  </sheetViews>
  <sheetFormatPr baseColWidth="10" defaultColWidth="11.44140625" defaultRowHeight="15.6" x14ac:dyDescent="0.3"/>
  <cols>
    <col min="1" max="1" width="11.44140625" style="1"/>
    <col min="2" max="2" width="13.109375" style="1" customWidth="1"/>
    <col min="3" max="3" width="11.5546875" style="1" bestFit="1" customWidth="1"/>
    <col min="4" max="4" width="12.44140625" style="1" bestFit="1" customWidth="1"/>
    <col min="5" max="5" width="14.109375" style="1" customWidth="1"/>
    <col min="6" max="6" width="14.109375" style="1" bestFit="1" customWidth="1"/>
    <col min="7" max="7" width="24.109375" style="1" bestFit="1" customWidth="1"/>
    <col min="8" max="8" width="14" style="1" customWidth="1"/>
    <col min="9" max="9" width="14.44140625" style="1" customWidth="1"/>
    <col min="10" max="16384" width="11.44140625" style="1"/>
  </cols>
  <sheetData>
    <row r="1" spans="1:10" ht="31.5" customHeight="1" x14ac:dyDescent="0.3">
      <c r="A1" s="21" t="s">
        <v>82</v>
      </c>
      <c r="B1" s="21"/>
      <c r="C1" s="21"/>
      <c r="D1" s="21"/>
      <c r="E1" s="21"/>
      <c r="F1" s="21"/>
      <c r="G1" s="21"/>
      <c r="H1" s="21"/>
      <c r="I1" s="21"/>
      <c r="J1" s="21"/>
    </row>
    <row r="3" spans="1:10" x14ac:dyDescent="0.3">
      <c r="A3" s="1" t="s">
        <v>89</v>
      </c>
    </row>
    <row r="4" spans="1:10" x14ac:dyDescent="0.3">
      <c r="A4" s="1" t="s">
        <v>69</v>
      </c>
    </row>
    <row r="5" spans="1:10" x14ac:dyDescent="0.3">
      <c r="A5" s="1" t="s">
        <v>0</v>
      </c>
    </row>
    <row r="7" spans="1:10" x14ac:dyDescent="0.3">
      <c r="A7" s="1" t="s">
        <v>83</v>
      </c>
    </row>
    <row r="8" spans="1:10" x14ac:dyDescent="0.3">
      <c r="A8" s="1" t="s">
        <v>90</v>
      </c>
      <c r="C8" s="1">
        <v>3428</v>
      </c>
    </row>
    <row r="9" spans="1:10" x14ac:dyDescent="0.3">
      <c r="A9" s="1" t="s">
        <v>91</v>
      </c>
      <c r="C9" s="1">
        <v>3666</v>
      </c>
    </row>
    <row r="10" spans="1:10" x14ac:dyDescent="0.3">
      <c r="A10" s="1" t="s">
        <v>98</v>
      </c>
      <c r="C10" s="1">
        <v>3864</v>
      </c>
    </row>
    <row r="12" spans="1:10" x14ac:dyDescent="0.3">
      <c r="A12" s="1" t="s">
        <v>1</v>
      </c>
    </row>
    <row r="14" spans="1:10" x14ac:dyDescent="0.3">
      <c r="A14" s="2" t="s">
        <v>92</v>
      </c>
    </row>
    <row r="16" spans="1:10" x14ac:dyDescent="0.3">
      <c r="A16" s="1" t="s">
        <v>59</v>
      </c>
    </row>
    <row r="18" spans="1:2" x14ac:dyDescent="0.3">
      <c r="A18" s="1" t="s">
        <v>60</v>
      </c>
    </row>
    <row r="20" spans="1:2" x14ac:dyDescent="0.3">
      <c r="A20" s="1" t="s">
        <v>61</v>
      </c>
    </row>
    <row r="22" spans="1:2" x14ac:dyDescent="0.3">
      <c r="A22" s="1" t="s">
        <v>63</v>
      </c>
    </row>
    <row r="23" spans="1:2" x14ac:dyDescent="0.3">
      <c r="A23" s="1" t="s">
        <v>2</v>
      </c>
    </row>
    <row r="24" spans="1:2" x14ac:dyDescent="0.3">
      <c r="A24" s="1" t="s">
        <v>3</v>
      </c>
    </row>
    <row r="26" spans="1:2" x14ac:dyDescent="0.3">
      <c r="A26" s="3" t="s">
        <v>4</v>
      </c>
    </row>
    <row r="29" spans="1:2" x14ac:dyDescent="0.3">
      <c r="B29" s="2" t="s">
        <v>5</v>
      </c>
    </row>
    <row r="31" spans="1:2" x14ac:dyDescent="0.3">
      <c r="B31" s="1" t="s">
        <v>6</v>
      </c>
    </row>
    <row r="33" spans="2:7" x14ac:dyDescent="0.3">
      <c r="B33" s="1" t="s">
        <v>7</v>
      </c>
      <c r="E33" s="1" t="s">
        <v>99</v>
      </c>
    </row>
    <row r="34" spans="2:7" x14ac:dyDescent="0.3">
      <c r="E34" s="4">
        <f>C10*25/31</f>
        <v>3116.1290322580644</v>
      </c>
    </row>
    <row r="36" spans="2:7" x14ac:dyDescent="0.3">
      <c r="B36" s="2" t="s">
        <v>8</v>
      </c>
    </row>
    <row r="38" spans="2:7" x14ac:dyDescent="0.3">
      <c r="B38" s="1" t="s">
        <v>100</v>
      </c>
    </row>
    <row r="40" spans="2:7" x14ac:dyDescent="0.3">
      <c r="B40" s="1" t="s">
        <v>9</v>
      </c>
      <c r="E40" s="1" t="s">
        <v>101</v>
      </c>
      <c r="G40" s="4">
        <f>C10*15/30</f>
        <v>1932</v>
      </c>
    </row>
    <row r="46" spans="2:7" x14ac:dyDescent="0.3">
      <c r="B46" s="2" t="s">
        <v>10</v>
      </c>
    </row>
    <row r="48" spans="2:7" x14ac:dyDescent="0.3">
      <c r="B48" s="1" t="s">
        <v>102</v>
      </c>
    </row>
    <row r="50" spans="2:7" x14ac:dyDescent="0.3">
      <c r="B50" s="1" t="s">
        <v>11</v>
      </c>
      <c r="E50" s="1" t="s">
        <v>103</v>
      </c>
      <c r="G50" s="6">
        <f>C10*18/30</f>
        <v>2318.4</v>
      </c>
    </row>
    <row r="53" spans="2:7" x14ac:dyDescent="0.3">
      <c r="B53" s="2" t="s">
        <v>12</v>
      </c>
    </row>
    <row r="55" spans="2:7" x14ac:dyDescent="0.3">
      <c r="B55" s="1" t="s">
        <v>13</v>
      </c>
      <c r="G55" s="1" t="s">
        <v>14</v>
      </c>
    </row>
    <row r="57" spans="2:7" x14ac:dyDescent="0.3">
      <c r="B57" s="1" t="s">
        <v>15</v>
      </c>
      <c r="E57" s="5" t="s">
        <v>104</v>
      </c>
      <c r="G57" s="5" t="s">
        <v>105</v>
      </c>
    </row>
    <row r="59" spans="2:7" x14ac:dyDescent="0.3">
      <c r="E59" s="4">
        <f>C10*20/35</f>
        <v>2208</v>
      </c>
      <c r="G59" s="4">
        <f>C10*12/35</f>
        <v>1324.8</v>
      </c>
    </row>
    <row r="61" spans="2:7" x14ac:dyDescent="0.3">
      <c r="B61" s="1" t="s">
        <v>53</v>
      </c>
    </row>
    <row r="63" spans="2:7" x14ac:dyDescent="0.3">
      <c r="B63" s="2" t="s">
        <v>16</v>
      </c>
    </row>
    <row r="65" spans="2:11" x14ac:dyDescent="0.3">
      <c r="B65" s="1" t="s">
        <v>17</v>
      </c>
      <c r="J65" s="1" t="s">
        <v>18</v>
      </c>
    </row>
    <row r="68" spans="2:11" x14ac:dyDescent="0.3">
      <c r="B68" s="1" t="s">
        <v>19</v>
      </c>
      <c r="E68" s="1" t="s">
        <v>106</v>
      </c>
      <c r="G68" s="4">
        <f>C10*140/151.67</f>
        <v>3566.6908419595175</v>
      </c>
    </row>
    <row r="71" spans="2:11" x14ac:dyDescent="0.3">
      <c r="B71" s="7" t="s">
        <v>20</v>
      </c>
    </row>
    <row r="73" spans="2:11" x14ac:dyDescent="0.3">
      <c r="B73" s="1" t="s">
        <v>107</v>
      </c>
    </row>
    <row r="75" spans="2:11" x14ac:dyDescent="0.3">
      <c r="B75" s="1" t="s">
        <v>21</v>
      </c>
      <c r="I75" s="1" t="s">
        <v>54</v>
      </c>
    </row>
    <row r="77" spans="2:11" x14ac:dyDescent="0.3">
      <c r="B77" s="22" t="s">
        <v>22</v>
      </c>
      <c r="C77" s="2" t="s">
        <v>23</v>
      </c>
      <c r="E77" s="1" t="s">
        <v>56</v>
      </c>
      <c r="I77" s="8">
        <f>28*52/12</f>
        <v>121.33333333333333</v>
      </c>
      <c r="J77" s="1" t="s">
        <v>58</v>
      </c>
      <c r="K77" s="1" t="s">
        <v>64</v>
      </c>
    </row>
    <row r="78" spans="2:11" x14ac:dyDescent="0.3">
      <c r="B78" s="22"/>
    </row>
    <row r="79" spans="2:11" x14ac:dyDescent="0.3">
      <c r="B79" s="22"/>
      <c r="E79" s="1" t="s">
        <v>108</v>
      </c>
      <c r="G79" s="5">
        <f>C10*28/35</f>
        <v>3091.2</v>
      </c>
      <c r="I79" s="4">
        <f>C10*I77/151.67</f>
        <v>3091.1320630315818</v>
      </c>
    </row>
    <row r="80" spans="2:11" x14ac:dyDescent="0.3">
      <c r="B80" s="22"/>
    </row>
    <row r="81" spans="2:13" x14ac:dyDescent="0.3">
      <c r="B81" s="22"/>
      <c r="C81" s="1" t="s">
        <v>62</v>
      </c>
    </row>
    <row r="82" spans="2:13" x14ac:dyDescent="0.3">
      <c r="B82" s="22"/>
    </row>
    <row r="83" spans="2:13" x14ac:dyDescent="0.3">
      <c r="B83" s="22"/>
      <c r="E83" s="1" t="s">
        <v>122</v>
      </c>
      <c r="G83" s="4">
        <f>G79*(30-15+1)/30</f>
        <v>1648.6399999999999</v>
      </c>
      <c r="I83" s="12">
        <f>I79*16/30</f>
        <v>1648.603766950177</v>
      </c>
    </row>
    <row r="85" spans="2:13" x14ac:dyDescent="0.3">
      <c r="B85" s="1" t="s">
        <v>57</v>
      </c>
      <c r="G85" s="1" t="s">
        <v>93</v>
      </c>
    </row>
    <row r="87" spans="2:13" x14ac:dyDescent="0.3">
      <c r="C87" s="2" t="s">
        <v>24</v>
      </c>
    </row>
    <row r="89" spans="2:13" x14ac:dyDescent="0.3">
      <c r="F89" s="1" t="s">
        <v>94</v>
      </c>
    </row>
    <row r="90" spans="2:13" x14ac:dyDescent="0.3">
      <c r="C90" s="9">
        <v>45597</v>
      </c>
      <c r="D90" s="5" t="s">
        <v>25</v>
      </c>
      <c r="E90" s="5">
        <v>7</v>
      </c>
    </row>
    <row r="91" spans="2:13" x14ac:dyDescent="0.3">
      <c r="C91" s="9">
        <v>45598</v>
      </c>
      <c r="D91" s="5" t="s">
        <v>26</v>
      </c>
      <c r="E91" s="5"/>
      <c r="H91" s="1" t="s">
        <v>65</v>
      </c>
      <c r="L91" s="1">
        <f>E120</f>
        <v>119</v>
      </c>
      <c r="M91" s="1" t="s">
        <v>66</v>
      </c>
    </row>
    <row r="92" spans="2:13" x14ac:dyDescent="0.3">
      <c r="C92" s="9">
        <v>45599</v>
      </c>
      <c r="D92" s="5" t="s">
        <v>27</v>
      </c>
      <c r="E92" s="5"/>
    </row>
    <row r="93" spans="2:13" x14ac:dyDescent="0.3">
      <c r="C93" s="9">
        <v>45600</v>
      </c>
      <c r="D93" s="5" t="s">
        <v>28</v>
      </c>
      <c r="E93" s="19"/>
      <c r="H93" s="1" t="s">
        <v>109</v>
      </c>
      <c r="L93" s="1">
        <f>F120</f>
        <v>63</v>
      </c>
      <c r="M93" s="1" t="s">
        <v>66</v>
      </c>
    </row>
    <row r="94" spans="2:13" x14ac:dyDescent="0.3">
      <c r="C94" s="9">
        <v>45601</v>
      </c>
      <c r="D94" s="5" t="s">
        <v>29</v>
      </c>
      <c r="E94" s="5">
        <v>7</v>
      </c>
      <c r="F94" s="5"/>
    </row>
    <row r="95" spans="2:13" x14ac:dyDescent="0.3">
      <c r="C95" s="9">
        <v>45602</v>
      </c>
      <c r="D95" s="5" t="s">
        <v>30</v>
      </c>
      <c r="E95" s="5">
        <v>7</v>
      </c>
      <c r="F95" s="5"/>
    </row>
    <row r="96" spans="2:13" x14ac:dyDescent="0.3">
      <c r="C96" s="9">
        <v>45603</v>
      </c>
      <c r="D96" s="5" t="s">
        <v>31</v>
      </c>
      <c r="E96" s="5">
        <v>7</v>
      </c>
      <c r="F96" s="5"/>
    </row>
    <row r="97" spans="3:6" x14ac:dyDescent="0.3">
      <c r="C97" s="9">
        <v>45604</v>
      </c>
      <c r="D97" s="5" t="s">
        <v>25</v>
      </c>
      <c r="E97" s="5">
        <v>7</v>
      </c>
      <c r="F97" s="5"/>
    </row>
    <row r="98" spans="3:6" x14ac:dyDescent="0.3">
      <c r="C98" s="9">
        <v>45605</v>
      </c>
      <c r="D98" s="5" t="s">
        <v>26</v>
      </c>
      <c r="E98" s="5"/>
      <c r="F98" s="5"/>
    </row>
    <row r="99" spans="3:6" x14ac:dyDescent="0.3">
      <c r="C99" s="9">
        <v>45606</v>
      </c>
      <c r="D99" s="5" t="s">
        <v>27</v>
      </c>
      <c r="E99" s="5"/>
      <c r="F99" s="5"/>
    </row>
    <row r="100" spans="3:6" x14ac:dyDescent="0.3">
      <c r="C100" s="9">
        <v>45607</v>
      </c>
      <c r="D100" s="5" t="s">
        <v>28</v>
      </c>
      <c r="E100" s="5"/>
      <c r="F100" s="5"/>
    </row>
    <row r="101" spans="3:6" x14ac:dyDescent="0.3">
      <c r="C101" s="9">
        <v>45608</v>
      </c>
      <c r="D101" s="5" t="s">
        <v>29</v>
      </c>
      <c r="E101" s="5">
        <v>7</v>
      </c>
      <c r="F101" s="5"/>
    </row>
    <row r="102" spans="3:6" x14ac:dyDescent="0.3">
      <c r="C102" s="9">
        <v>45609</v>
      </c>
      <c r="D102" s="5" t="s">
        <v>30</v>
      </c>
      <c r="E102" s="5">
        <v>7</v>
      </c>
      <c r="F102" s="5"/>
    </row>
    <row r="103" spans="3:6" x14ac:dyDescent="0.3">
      <c r="C103" s="9">
        <v>45610</v>
      </c>
      <c r="D103" s="5" t="s">
        <v>31</v>
      </c>
      <c r="E103" s="5">
        <v>7</v>
      </c>
      <c r="F103" s="5"/>
    </row>
    <row r="104" spans="3:6" x14ac:dyDescent="0.3">
      <c r="C104" s="9">
        <v>45611</v>
      </c>
      <c r="D104" s="5" t="s">
        <v>25</v>
      </c>
      <c r="E104" s="5">
        <v>7</v>
      </c>
      <c r="F104" s="5">
        <v>7</v>
      </c>
    </row>
    <row r="105" spans="3:6" x14ac:dyDescent="0.3">
      <c r="C105" s="9">
        <v>45612</v>
      </c>
      <c r="D105" s="5" t="s">
        <v>26</v>
      </c>
      <c r="E105" s="5"/>
      <c r="F105" s="5"/>
    </row>
    <row r="106" spans="3:6" x14ac:dyDescent="0.3">
      <c r="C106" s="9">
        <v>45613</v>
      </c>
      <c r="D106" s="5" t="s">
        <v>27</v>
      </c>
      <c r="E106" s="5"/>
      <c r="F106" s="5"/>
    </row>
    <row r="107" spans="3:6" x14ac:dyDescent="0.3">
      <c r="C107" s="9">
        <v>45614</v>
      </c>
      <c r="D107" s="5" t="s">
        <v>28</v>
      </c>
      <c r="E107" s="5"/>
      <c r="F107" s="5"/>
    </row>
    <row r="108" spans="3:6" x14ac:dyDescent="0.3">
      <c r="C108" s="9">
        <v>45615</v>
      </c>
      <c r="D108" s="5" t="s">
        <v>29</v>
      </c>
      <c r="E108" s="5">
        <v>7</v>
      </c>
      <c r="F108" s="5">
        <v>7</v>
      </c>
    </row>
    <row r="109" spans="3:6" x14ac:dyDescent="0.3">
      <c r="C109" s="9">
        <v>45616</v>
      </c>
      <c r="D109" s="5" t="s">
        <v>30</v>
      </c>
      <c r="E109" s="5">
        <v>7</v>
      </c>
      <c r="F109" s="5">
        <v>7</v>
      </c>
    </row>
    <row r="110" spans="3:6" x14ac:dyDescent="0.3">
      <c r="C110" s="9">
        <v>45617</v>
      </c>
      <c r="D110" s="5" t="s">
        <v>31</v>
      </c>
      <c r="E110" s="5">
        <v>7</v>
      </c>
      <c r="F110" s="5">
        <v>7</v>
      </c>
    </row>
    <row r="111" spans="3:6" x14ac:dyDescent="0.3">
      <c r="C111" s="9">
        <v>45618</v>
      </c>
      <c r="D111" s="5" t="s">
        <v>25</v>
      </c>
      <c r="E111" s="5">
        <v>7</v>
      </c>
      <c r="F111" s="5">
        <v>7</v>
      </c>
    </row>
    <row r="112" spans="3:6" x14ac:dyDescent="0.3">
      <c r="C112" s="9">
        <v>45619</v>
      </c>
      <c r="D112" s="5" t="s">
        <v>26</v>
      </c>
      <c r="E112" s="5"/>
      <c r="F112" s="5"/>
    </row>
    <row r="113" spans="2:9" x14ac:dyDescent="0.3">
      <c r="C113" s="9">
        <v>45620</v>
      </c>
      <c r="D113" s="5" t="s">
        <v>27</v>
      </c>
      <c r="E113" s="5"/>
      <c r="F113" s="5"/>
    </row>
    <row r="114" spans="2:9" x14ac:dyDescent="0.3">
      <c r="C114" s="9">
        <v>45621</v>
      </c>
      <c r="D114" s="5" t="s">
        <v>28</v>
      </c>
      <c r="E114" s="5"/>
      <c r="F114" s="5"/>
    </row>
    <row r="115" spans="2:9" x14ac:dyDescent="0.3">
      <c r="C115" s="9">
        <v>45622</v>
      </c>
      <c r="D115" s="5" t="s">
        <v>29</v>
      </c>
      <c r="E115" s="5">
        <v>7</v>
      </c>
      <c r="F115" s="5">
        <v>7</v>
      </c>
    </row>
    <row r="116" spans="2:9" x14ac:dyDescent="0.3">
      <c r="C116" s="9">
        <v>45623</v>
      </c>
      <c r="D116" s="5" t="s">
        <v>30</v>
      </c>
      <c r="E116" s="5">
        <v>7</v>
      </c>
      <c r="F116" s="5">
        <v>7</v>
      </c>
    </row>
    <row r="117" spans="2:9" x14ac:dyDescent="0.3">
      <c r="C117" s="9">
        <v>45624</v>
      </c>
      <c r="D117" s="5" t="s">
        <v>31</v>
      </c>
      <c r="E117" s="5">
        <v>7</v>
      </c>
      <c r="F117" s="5">
        <v>7</v>
      </c>
    </row>
    <row r="118" spans="2:9" x14ac:dyDescent="0.3">
      <c r="C118" s="9">
        <v>45625</v>
      </c>
      <c r="D118" s="5" t="s">
        <v>25</v>
      </c>
      <c r="E118" s="5">
        <v>7</v>
      </c>
      <c r="F118" s="5">
        <v>7</v>
      </c>
    </row>
    <row r="119" spans="2:9" x14ac:dyDescent="0.3">
      <c r="C119" s="9">
        <v>45626</v>
      </c>
      <c r="D119" s="5" t="s">
        <v>26</v>
      </c>
      <c r="E119" s="5"/>
      <c r="F119" s="5"/>
    </row>
    <row r="120" spans="2:9" x14ac:dyDescent="0.3">
      <c r="C120" s="10"/>
      <c r="E120" s="5">
        <f>SUM(E90:E119)</f>
        <v>119</v>
      </c>
      <c r="F120" s="5">
        <f>SUM(F90:F119)</f>
        <v>63</v>
      </c>
    </row>
    <row r="121" spans="2:9" x14ac:dyDescent="0.3">
      <c r="C121" s="10"/>
    </row>
    <row r="122" spans="2:9" x14ac:dyDescent="0.3">
      <c r="C122" s="1" t="s">
        <v>110</v>
      </c>
    </row>
    <row r="123" spans="2:9" x14ac:dyDescent="0.3">
      <c r="C123" s="1" t="s">
        <v>32</v>
      </c>
      <c r="G123" s="1" t="s">
        <v>111</v>
      </c>
    </row>
    <row r="124" spans="2:9" x14ac:dyDescent="0.3">
      <c r="G124" s="13">
        <f>4000*63/119</f>
        <v>2117.6470588235293</v>
      </c>
    </row>
    <row r="126" spans="2:9" x14ac:dyDescent="0.3">
      <c r="B126" s="23" t="s">
        <v>33</v>
      </c>
      <c r="C126" s="23"/>
      <c r="D126" s="23"/>
      <c r="E126" s="23"/>
      <c r="F126" s="23"/>
      <c r="G126" s="23"/>
      <c r="H126" s="23"/>
      <c r="I126" s="23"/>
    </row>
    <row r="127" spans="2:9" x14ac:dyDescent="0.3">
      <c r="B127" s="23"/>
      <c r="C127" s="23"/>
      <c r="D127" s="23"/>
      <c r="E127" s="23"/>
      <c r="F127" s="23"/>
      <c r="G127" s="23"/>
      <c r="H127" s="23"/>
      <c r="I127" s="23"/>
    </row>
    <row r="129" spans="2:9" x14ac:dyDescent="0.3">
      <c r="B129" s="1" t="s">
        <v>67</v>
      </c>
      <c r="F129" s="5" t="s">
        <v>34</v>
      </c>
      <c r="G129" s="4">
        <f>G83</f>
        <v>1648.6399999999999</v>
      </c>
    </row>
    <row r="130" spans="2:9" x14ac:dyDescent="0.3">
      <c r="F130" s="5"/>
      <c r="G130" s="4"/>
      <c r="H130" s="1" t="s">
        <v>68</v>
      </c>
      <c r="I130" s="12">
        <f>G131-G129</f>
        <v>469.00705882352941</v>
      </c>
    </row>
    <row r="131" spans="2:9" x14ac:dyDescent="0.3">
      <c r="F131" s="5" t="s">
        <v>35</v>
      </c>
      <c r="G131" s="4">
        <f>G124</f>
        <v>2117.6470588235293</v>
      </c>
    </row>
    <row r="134" spans="2:9" x14ac:dyDescent="0.3">
      <c r="B134" s="2" t="s">
        <v>36</v>
      </c>
      <c r="C134" s="1" t="s">
        <v>37</v>
      </c>
    </row>
    <row r="135" spans="2:9" x14ac:dyDescent="0.3">
      <c r="B135" s="3"/>
    </row>
    <row r="136" spans="2:9" x14ac:dyDescent="0.3">
      <c r="B136" s="3" t="s">
        <v>38</v>
      </c>
    </row>
    <row r="138" spans="2:9" x14ac:dyDescent="0.3">
      <c r="C138" s="1" t="s">
        <v>39</v>
      </c>
    </row>
    <row r="140" spans="2:9" x14ac:dyDescent="0.3">
      <c r="D140" s="1" t="s">
        <v>40</v>
      </c>
    </row>
    <row r="141" spans="2:9" x14ac:dyDescent="0.3">
      <c r="E141" s="11"/>
    </row>
    <row r="142" spans="2:9" x14ac:dyDescent="0.3">
      <c r="E142" s="11"/>
      <c r="F142" s="1" t="s">
        <v>41</v>
      </c>
      <c r="H142" s="13">
        <f>20*52/12</f>
        <v>86.666666666666671</v>
      </c>
    </row>
    <row r="143" spans="2:9" x14ac:dyDescent="0.3">
      <c r="E143" s="11"/>
    </row>
    <row r="145" spans="2:9" x14ac:dyDescent="0.3">
      <c r="B145" s="1" t="s">
        <v>42</v>
      </c>
    </row>
    <row r="147" spans="2:9" x14ac:dyDescent="0.3">
      <c r="B147" s="1" t="s">
        <v>43</v>
      </c>
    </row>
    <row r="149" spans="2:9" x14ac:dyDescent="0.3">
      <c r="C149" s="1" t="s">
        <v>121</v>
      </c>
      <c r="E149" s="13">
        <f>C10*(86.67+3)/151.67</f>
        <v>2284.465484275071</v>
      </c>
    </row>
    <row r="152" spans="2:9" x14ac:dyDescent="0.3">
      <c r="B152" s="1" t="s">
        <v>81</v>
      </c>
    </row>
    <row r="154" spans="2:9" x14ac:dyDescent="0.3">
      <c r="B154" s="2" t="s">
        <v>44</v>
      </c>
    </row>
    <row r="156" spans="2:9" x14ac:dyDescent="0.3">
      <c r="C156" s="1" t="s">
        <v>45</v>
      </c>
    </row>
    <row r="158" spans="2:9" x14ac:dyDescent="0.3">
      <c r="C158" s="1" t="s">
        <v>46</v>
      </c>
    </row>
    <row r="159" spans="2:9" ht="18.75" customHeight="1" x14ac:dyDescent="0.3">
      <c r="C159" s="1" t="s">
        <v>112</v>
      </c>
    </row>
    <row r="160" spans="2:9" ht="18.75" customHeight="1" x14ac:dyDescent="0.3">
      <c r="C160" s="24" t="s">
        <v>114</v>
      </c>
      <c r="D160" s="24"/>
      <c r="E160" s="24"/>
      <c r="F160" s="24"/>
      <c r="G160" s="24"/>
      <c r="H160" s="24"/>
      <c r="I160" s="24"/>
    </row>
    <row r="161" spans="2:9" ht="30" customHeight="1" x14ac:dyDescent="0.3">
      <c r="C161" s="24"/>
      <c r="D161" s="24"/>
      <c r="E161" s="24"/>
      <c r="F161" s="24"/>
      <c r="G161" s="24"/>
      <c r="H161" s="24"/>
      <c r="I161" s="24"/>
    </row>
    <row r="162" spans="2:9" ht="18.75" customHeight="1" x14ac:dyDescent="0.3">
      <c r="F162" s="20" t="s">
        <v>113</v>
      </c>
    </row>
    <row r="163" spans="2:9" ht="18.75" customHeight="1" x14ac:dyDescent="0.3"/>
    <row r="164" spans="2:9" x14ac:dyDescent="0.3">
      <c r="B164" s="2" t="s">
        <v>47</v>
      </c>
    </row>
    <row r="166" spans="2:9" x14ac:dyDescent="0.3">
      <c r="C166" s="1" t="s">
        <v>73</v>
      </c>
    </row>
    <row r="167" spans="2:9" x14ac:dyDescent="0.3">
      <c r="C167" s="1" t="s">
        <v>48</v>
      </c>
    </row>
    <row r="169" spans="2:9" x14ac:dyDescent="0.3">
      <c r="C169" s="1" t="s">
        <v>55</v>
      </c>
    </row>
    <row r="171" spans="2:9" x14ac:dyDescent="0.3">
      <c r="C171" s="1" t="s">
        <v>49</v>
      </c>
    </row>
    <row r="173" spans="2:9" x14ac:dyDescent="0.3">
      <c r="C173" s="1" t="s">
        <v>50</v>
      </c>
    </row>
    <row r="175" spans="2:9" x14ac:dyDescent="0.3">
      <c r="D175" s="1" t="s">
        <v>51</v>
      </c>
    </row>
    <row r="177" spans="2:4" x14ac:dyDescent="0.3">
      <c r="C177" s="3" t="s">
        <v>84</v>
      </c>
    </row>
    <row r="179" spans="2:4" x14ac:dyDescent="0.3">
      <c r="C179" s="1" t="s">
        <v>52</v>
      </c>
    </row>
    <row r="181" spans="2:4" x14ac:dyDescent="0.3">
      <c r="D181" s="1" t="s">
        <v>115</v>
      </c>
    </row>
    <row r="183" spans="2:4" x14ac:dyDescent="0.3">
      <c r="B183" s="2" t="s">
        <v>74</v>
      </c>
    </row>
    <row r="185" spans="2:4" x14ac:dyDescent="0.3">
      <c r="B185" s="1" t="s">
        <v>75</v>
      </c>
    </row>
    <row r="187" spans="2:4" x14ac:dyDescent="0.3">
      <c r="B187" s="1" t="s">
        <v>77</v>
      </c>
    </row>
    <row r="188" spans="2:4" x14ac:dyDescent="0.3">
      <c r="B188" s="14" t="s">
        <v>76</v>
      </c>
    </row>
    <row r="189" spans="2:4" x14ac:dyDescent="0.3">
      <c r="B189" s="14"/>
    </row>
    <row r="190" spans="2:4" x14ac:dyDescent="0.3">
      <c r="B190" s="14" t="s">
        <v>95</v>
      </c>
    </row>
    <row r="191" spans="2:4" x14ac:dyDescent="0.3">
      <c r="B191" s="14" t="s">
        <v>70</v>
      </c>
    </row>
    <row r="192" spans="2:4" x14ac:dyDescent="0.3">
      <c r="B192" s="14" t="s">
        <v>71</v>
      </c>
    </row>
    <row r="193" spans="2:9" x14ac:dyDescent="0.3">
      <c r="B193" s="14" t="s">
        <v>72</v>
      </c>
    </row>
    <row r="194" spans="2:9" x14ac:dyDescent="0.3">
      <c r="B194" s="14" t="s">
        <v>116</v>
      </c>
      <c r="H194" s="8">
        <f>C10*26/31</f>
        <v>3240.7741935483873</v>
      </c>
    </row>
    <row r="196" spans="2:9" x14ac:dyDescent="0.3">
      <c r="B196" s="2" t="s">
        <v>78</v>
      </c>
    </row>
    <row r="198" spans="2:9" x14ac:dyDescent="0.3">
      <c r="B198" s="14"/>
      <c r="C198" s="16" t="s">
        <v>117</v>
      </c>
    </row>
    <row r="199" spans="2:9" x14ac:dyDescent="0.3">
      <c r="B199" s="14"/>
      <c r="C199" s="17" t="s">
        <v>79</v>
      </c>
    </row>
    <row r="200" spans="2:9" x14ac:dyDescent="0.3">
      <c r="B200" s="14"/>
      <c r="C200" s="16" t="s">
        <v>96</v>
      </c>
    </row>
    <row r="202" spans="2:9" x14ac:dyDescent="0.3">
      <c r="C202" s="3" t="s">
        <v>80</v>
      </c>
      <c r="D202" s="3"/>
      <c r="E202" s="3"/>
      <c r="F202" s="3"/>
      <c r="G202" s="3"/>
      <c r="H202" s="3"/>
      <c r="I202" s="3"/>
    </row>
    <row r="203" spans="2:9" x14ac:dyDescent="0.3">
      <c r="B203" s="14"/>
    </row>
    <row r="204" spans="2:9" x14ac:dyDescent="0.3">
      <c r="B204" s="18" t="s">
        <v>85</v>
      </c>
    </row>
    <row r="205" spans="2:9" ht="16.2" x14ac:dyDescent="0.3">
      <c r="B205" s="15"/>
    </row>
    <row r="206" spans="2:9" x14ac:dyDescent="0.3">
      <c r="C206" s="1" t="s">
        <v>97</v>
      </c>
    </row>
    <row r="207" spans="2:9" x14ac:dyDescent="0.3">
      <c r="D207" s="1" t="s">
        <v>86</v>
      </c>
    </row>
    <row r="208" spans="2:9" x14ac:dyDescent="0.3">
      <c r="B208" s="14"/>
      <c r="F208" s="1" t="s">
        <v>118</v>
      </c>
    </row>
    <row r="209" spans="2:6" ht="16.2" x14ac:dyDescent="0.3">
      <c r="B209" s="15"/>
      <c r="D209" s="1" t="s">
        <v>87</v>
      </c>
    </row>
    <row r="210" spans="2:6" x14ac:dyDescent="0.3">
      <c r="F210" s="1" t="s">
        <v>119</v>
      </c>
    </row>
    <row r="211" spans="2:6" x14ac:dyDescent="0.3">
      <c r="D211" s="1" t="s">
        <v>88</v>
      </c>
    </row>
    <row r="212" spans="2:6" x14ac:dyDescent="0.3">
      <c r="B212" s="14"/>
      <c r="F212" s="1" t="s">
        <v>120</v>
      </c>
    </row>
    <row r="213" spans="2:6" x14ac:dyDescent="0.3">
      <c r="B213" s="14"/>
    </row>
    <row r="214" spans="2:6" x14ac:dyDescent="0.3">
      <c r="B214" s="14"/>
    </row>
    <row r="215" spans="2:6" x14ac:dyDescent="0.3">
      <c r="B215" s="14"/>
    </row>
  </sheetData>
  <mergeCells count="4">
    <mergeCell ref="A1:J1"/>
    <mergeCell ref="B77:B83"/>
    <mergeCell ref="B126:I127"/>
    <mergeCell ref="C160:I161"/>
  </mergeCells>
  <phoneticPr fontId="6" type="noConversion"/>
  <pageMargins left="0.70866141732283472" right="0.70866141732283472" top="0.15748031496062992" bottom="0.15748031496062992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PRORATISATION DU PMSS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2021-03-28T07:43:10Z</cp:lastPrinted>
  <dcterms:created xsi:type="dcterms:W3CDTF">2018-11-18T08:12:44Z</dcterms:created>
  <dcterms:modified xsi:type="dcterms:W3CDTF">2024-09-11T11:32:34Z</dcterms:modified>
</cp:coreProperties>
</file>