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d.docs.live.net/fa77d33fea66a78b/Desktop/EXCEL POUR LA PAIE 2024/TELECHARGEMENTS 2024/TOME 1/CHAPITRE 12/"/>
    </mc:Choice>
  </mc:AlternateContent>
  <xr:revisionPtr revIDLastSave="43" documentId="8_{3277F8A1-DB7B-43D2-AF66-0D52CACC253A}" xr6:coauthVersionLast="47" xr6:coauthVersionMax="47" xr10:uidLastSave="{F920D3D8-5555-4B70-8811-1194BA218CA5}"/>
  <bookViews>
    <workbookView xWindow="-108" yWindow="-108" windowWidth="23256" windowHeight="12456" xr2:uid="{9108702C-35B3-4C88-BCC1-FBF413AA8585}"/>
  </bookViews>
  <sheets>
    <sheet name="EXPLICATIONS " sheetId="1" r:id="rId1"/>
    <sheet name="FEUILLE HEURES SUPPL. 1 " sheetId="2" r:id="rId2"/>
    <sheet name="FEUILLE HEURES SUPPL. 2" sheetId="3" r:id="rId3"/>
  </sheets>
  <externalReferences>
    <externalReference r:id="rId4"/>
    <externalReference r:id="rId5"/>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5" i="3" l="1"/>
  <c r="C129" i="3"/>
  <c r="D133" i="3" s="1"/>
  <c r="P119" i="3"/>
  <c r="O119" i="3"/>
  <c r="N119" i="3"/>
  <c r="M119" i="3"/>
  <c r="L119" i="3"/>
  <c r="K119" i="3"/>
  <c r="E119" i="3"/>
  <c r="U118" i="3"/>
  <c r="T118" i="3"/>
  <c r="S118" i="3"/>
  <c r="R118" i="3"/>
  <c r="Q118" i="3"/>
  <c r="K115" i="3"/>
  <c r="K114" i="3"/>
  <c r="K103" i="3"/>
  <c r="K105" i="3" s="1"/>
  <c r="F103" i="3"/>
  <c r="E99" i="3"/>
  <c r="U98" i="3"/>
  <c r="T98" i="3"/>
  <c r="S98" i="3"/>
  <c r="R98" i="3"/>
  <c r="Q98" i="3"/>
  <c r="P98" i="3"/>
  <c r="O98" i="3"/>
  <c r="N98" i="3"/>
  <c r="M98" i="3"/>
  <c r="L98" i="3"/>
  <c r="E98" i="3"/>
  <c r="U97" i="3"/>
  <c r="T97" i="3"/>
  <c r="S97" i="3"/>
  <c r="R97" i="3"/>
  <c r="Q97" i="3"/>
  <c r="P97" i="3"/>
  <c r="O97" i="3"/>
  <c r="N97" i="3"/>
  <c r="M97" i="3"/>
  <c r="L97" i="3"/>
  <c r="E97" i="3"/>
  <c r="U96" i="3"/>
  <c r="T96" i="3"/>
  <c r="S96" i="3"/>
  <c r="R96" i="3"/>
  <c r="Q96" i="3"/>
  <c r="P96" i="3"/>
  <c r="O96" i="3"/>
  <c r="N96" i="3"/>
  <c r="M96" i="3"/>
  <c r="L96" i="3"/>
  <c r="E96" i="3"/>
  <c r="U95" i="3"/>
  <c r="T95" i="3"/>
  <c r="S95" i="3"/>
  <c r="R95" i="3"/>
  <c r="Q95" i="3"/>
  <c r="P95" i="3"/>
  <c r="O95" i="3"/>
  <c r="N95" i="3"/>
  <c r="M95" i="3"/>
  <c r="L95" i="3"/>
  <c r="E95" i="3"/>
  <c r="U94" i="3"/>
  <c r="T94" i="3"/>
  <c r="S94" i="3"/>
  <c r="R94" i="3"/>
  <c r="Q94" i="3"/>
  <c r="P94" i="3"/>
  <c r="O94" i="3"/>
  <c r="N94" i="3"/>
  <c r="M94" i="3"/>
  <c r="L94" i="3"/>
  <c r="E94" i="3"/>
  <c r="U93" i="3"/>
  <c r="T93" i="3"/>
  <c r="S93" i="3"/>
  <c r="R93" i="3"/>
  <c r="Q93" i="3"/>
  <c r="P93" i="3"/>
  <c r="O93" i="3"/>
  <c r="N93" i="3"/>
  <c r="M93" i="3"/>
  <c r="L93" i="3"/>
  <c r="E93" i="3"/>
  <c r="U92" i="3"/>
  <c r="T92" i="3"/>
  <c r="S92" i="3"/>
  <c r="R92" i="3"/>
  <c r="Q92" i="3"/>
  <c r="P92" i="3"/>
  <c r="O92" i="3"/>
  <c r="N92" i="3"/>
  <c r="M92" i="3"/>
  <c r="L92" i="3"/>
  <c r="E92" i="3"/>
  <c r="U91" i="3"/>
  <c r="U115" i="3" s="1"/>
  <c r="T91" i="3"/>
  <c r="T115" i="3" s="1"/>
  <c r="S91" i="3"/>
  <c r="R91" i="3"/>
  <c r="R115" i="3" s="1"/>
  <c r="Q91" i="3"/>
  <c r="Q115" i="3" s="1"/>
  <c r="P91" i="3"/>
  <c r="P115" i="3" s="1"/>
  <c r="O91" i="3"/>
  <c r="O115" i="3" s="1"/>
  <c r="N91" i="3"/>
  <c r="N115" i="3" s="1"/>
  <c r="M91" i="3"/>
  <c r="M115" i="3" s="1"/>
  <c r="L91" i="3"/>
  <c r="L115" i="3" s="1"/>
  <c r="E89" i="3"/>
  <c r="U88" i="3"/>
  <c r="T88" i="3"/>
  <c r="S88" i="3"/>
  <c r="R88" i="3"/>
  <c r="Q88" i="3"/>
  <c r="P88" i="3"/>
  <c r="O88" i="3"/>
  <c r="N88" i="3"/>
  <c r="N85" i="3" s="1"/>
  <c r="N114" i="3" s="1"/>
  <c r="M88" i="3"/>
  <c r="L88" i="3"/>
  <c r="L90" i="3" s="1"/>
  <c r="E88" i="3"/>
  <c r="U85" i="3"/>
  <c r="T85" i="3"/>
  <c r="S85" i="3"/>
  <c r="R85" i="3"/>
  <c r="Q85" i="3"/>
  <c r="P85" i="3"/>
  <c r="O85" i="3"/>
  <c r="L85" i="3"/>
  <c r="L114" i="3" s="1"/>
  <c r="E85" i="3"/>
  <c r="R80" i="3"/>
  <c r="M80" i="3"/>
  <c r="R79" i="3"/>
  <c r="M79" i="3"/>
  <c r="R78" i="3"/>
  <c r="M78" i="3"/>
  <c r="R77" i="3"/>
  <c r="M77" i="3"/>
  <c r="D77" i="3"/>
  <c r="R76" i="3"/>
  <c r="M76" i="3"/>
  <c r="D76" i="3"/>
  <c r="R75" i="3"/>
  <c r="M75" i="3"/>
  <c r="D75" i="3"/>
  <c r="R74" i="3"/>
  <c r="M74" i="3"/>
  <c r="D74" i="3"/>
  <c r="R73" i="3"/>
  <c r="M73" i="3"/>
  <c r="D73" i="3"/>
  <c r="R72" i="3"/>
  <c r="M72" i="3"/>
  <c r="D72" i="3"/>
  <c r="R71" i="3"/>
  <c r="M71" i="3"/>
  <c r="D71" i="3"/>
  <c r="R70" i="3"/>
  <c r="D70" i="3"/>
  <c r="B65" i="3"/>
  <c r="B64" i="3"/>
  <c r="B59" i="3"/>
  <c r="B57" i="3"/>
  <c r="C57" i="3" s="1"/>
  <c r="T48" i="3"/>
  <c r="U48" i="3" s="1"/>
  <c r="S48" i="3"/>
  <c r="R48" i="3"/>
  <c r="P48" i="3"/>
  <c r="Q48" i="3" s="1"/>
  <c r="N48" i="3"/>
  <c r="O48" i="3" s="1"/>
  <c r="L48" i="3"/>
  <c r="M48" i="3" s="1"/>
  <c r="F47" i="3"/>
  <c r="F46" i="3"/>
  <c r="F45" i="3"/>
  <c r="F44" i="3"/>
  <c r="D43" i="3"/>
  <c r="E42" i="3"/>
  <c r="D42" i="3"/>
  <c r="E41" i="3"/>
  <c r="D41" i="3"/>
  <c r="E40" i="3"/>
  <c r="D40" i="3"/>
  <c r="C36" i="3"/>
  <c r="B36" i="3"/>
  <c r="C35" i="3"/>
  <c r="B35" i="3"/>
  <c r="C34" i="3"/>
  <c r="B34" i="3"/>
  <c r="C33" i="3"/>
  <c r="B33" i="3"/>
  <c r="C32" i="3"/>
  <c r="B32" i="3"/>
  <c r="C31" i="3"/>
  <c r="B31" i="3"/>
  <c r="C30" i="3"/>
  <c r="B30" i="3"/>
  <c r="C29" i="3"/>
  <c r="B29" i="3"/>
  <c r="C28" i="3"/>
  <c r="B28" i="3"/>
  <c r="C27" i="3"/>
  <c r="B27" i="3"/>
  <c r="C26" i="3"/>
  <c r="B26" i="3"/>
  <c r="C25" i="3"/>
  <c r="B25" i="3"/>
  <c r="C24" i="3"/>
  <c r="D24" i="3" s="1"/>
  <c r="B24" i="3"/>
  <c r="E24" i="3" s="1"/>
  <c r="C15" i="3"/>
  <c r="B15" i="3"/>
  <c r="C14" i="3"/>
  <c r="B14" i="3"/>
  <c r="C13" i="3"/>
  <c r="B13" i="3"/>
  <c r="C12" i="3"/>
  <c r="B12" i="3"/>
  <c r="C11" i="3"/>
  <c r="B11" i="3"/>
  <c r="C10" i="3"/>
  <c r="B10" i="3"/>
  <c r="C9" i="3"/>
  <c r="B9" i="3"/>
  <c r="C8" i="3"/>
  <c r="B8" i="3"/>
  <c r="C7" i="3"/>
  <c r="B7" i="3"/>
  <c r="R41" i="3" s="1"/>
  <c r="C6" i="3"/>
  <c r="B6" i="3"/>
  <c r="P41" i="3" s="1"/>
  <c r="Q41" i="3" s="1"/>
  <c r="C5" i="3"/>
  <c r="B5" i="3"/>
  <c r="N41" i="3" s="1"/>
  <c r="C4" i="3"/>
  <c r="B4" i="3"/>
  <c r="L41" i="3" s="1"/>
  <c r="C3" i="3"/>
  <c r="D3" i="3" s="1"/>
  <c r="B3" i="3"/>
  <c r="E3" i="3" s="1"/>
  <c r="M3" i="3" s="1"/>
  <c r="N3" i="3" s="1"/>
  <c r="F40" i="3" l="1"/>
  <c r="B62" i="3"/>
  <c r="S41" i="3"/>
  <c r="Q114" i="3"/>
  <c r="Q120" i="3" s="1"/>
  <c r="O41" i="3"/>
  <c r="R114" i="3"/>
  <c r="R120" i="3"/>
  <c r="C59" i="3"/>
  <c r="K59" i="3" s="1"/>
  <c r="S114" i="3"/>
  <c r="S120" i="3" s="1"/>
  <c r="V48" i="3"/>
  <c r="W48" i="3" s="1"/>
  <c r="M41" i="3"/>
  <c r="T114" i="3"/>
  <c r="T120" i="3" s="1"/>
  <c r="B63" i="3"/>
  <c r="U114" i="3"/>
  <c r="U120" i="3" s="1"/>
  <c r="E117" i="3"/>
  <c r="E118" i="3" s="1"/>
  <c r="D25" i="3"/>
  <c r="D4" i="3"/>
  <c r="D5" i="3" s="1"/>
  <c r="B68" i="3"/>
  <c r="F42" i="3"/>
  <c r="K3" i="3"/>
  <c r="L3" i="3" s="1"/>
  <c r="B60" i="3"/>
  <c r="B69" i="3"/>
  <c r="E90" i="3"/>
  <c r="D134" i="3" s="1"/>
  <c r="B66" i="3"/>
  <c r="B61" i="3"/>
  <c r="D138" i="3"/>
  <c r="P114" i="3"/>
  <c r="M90" i="3"/>
  <c r="N90" i="3" s="1"/>
  <c r="O90" i="3" s="1"/>
  <c r="P90" i="3" s="1"/>
  <c r="Q90" i="3" s="1"/>
  <c r="R90" i="3" s="1"/>
  <c r="S90" i="3" s="1"/>
  <c r="T90" i="3" s="1"/>
  <c r="U90" i="3" s="1"/>
  <c r="B67" i="3"/>
  <c r="S115" i="3"/>
  <c r="E25" i="3"/>
  <c r="D78" i="3"/>
  <c r="M24" i="3"/>
  <c r="N24" i="3" s="1"/>
  <c r="E43" i="3"/>
  <c r="F43" i="3" s="1"/>
  <c r="F41" i="3"/>
  <c r="G57" i="3"/>
  <c r="E108" i="3"/>
  <c r="E57" i="3"/>
  <c r="O114" i="3"/>
  <c r="E4" i="3"/>
  <c r="O3" i="3"/>
  <c r="P3" i="3" s="1"/>
  <c r="K24" i="3"/>
  <c r="L24" i="3" s="1"/>
  <c r="X48" i="3"/>
  <c r="M85" i="3"/>
  <c r="E114" i="3"/>
  <c r="C60" i="3" l="1"/>
  <c r="F49" i="3"/>
  <c r="D57" i="3" s="1"/>
  <c r="F57" i="3" s="1"/>
  <c r="K4" i="3"/>
  <c r="L4" i="3" s="1"/>
  <c r="L40" i="3" s="1"/>
  <c r="M40" i="3" s="1"/>
  <c r="K117" i="3"/>
  <c r="K118" i="3" s="1"/>
  <c r="K120" i="3" s="1"/>
  <c r="D26" i="3"/>
  <c r="E26" i="3"/>
  <c r="M25" i="3"/>
  <c r="N25" i="3" s="1"/>
  <c r="L47" i="3" s="1"/>
  <c r="M47" i="3" s="1"/>
  <c r="D79" i="3"/>
  <c r="K25" i="3"/>
  <c r="L25" i="3" s="1"/>
  <c r="L46" i="3" s="1"/>
  <c r="M46" i="3" s="1"/>
  <c r="E60" i="3"/>
  <c r="L108" i="3"/>
  <c r="C61" i="3"/>
  <c r="K60" i="3"/>
  <c r="M114" i="3"/>
  <c r="E120" i="3"/>
  <c r="O4" i="3"/>
  <c r="P4" i="3" s="1"/>
  <c r="L43" i="3" s="1"/>
  <c r="M4" i="3"/>
  <c r="N4" i="3" s="1"/>
  <c r="E5" i="3"/>
  <c r="D136" i="3"/>
  <c r="E86" i="3"/>
  <c r="D135" i="3"/>
  <c r="E91" i="3"/>
  <c r="E115" i="3" s="1"/>
  <c r="E116" i="3" s="1"/>
  <c r="K116" i="3" s="1"/>
  <c r="L116" i="3" s="1"/>
  <c r="D6" i="3"/>
  <c r="K5" i="3"/>
  <c r="E109" i="3"/>
  <c r="E110" i="3"/>
  <c r="E111" i="3" s="1"/>
  <c r="E103" i="3" s="1"/>
  <c r="Z48" i="3"/>
  <c r="Y48" i="3"/>
  <c r="L42" i="3" l="1"/>
  <c r="M42" i="3" s="1"/>
  <c r="F50" i="3"/>
  <c r="L117" i="3"/>
  <c r="L118" i="3" s="1"/>
  <c r="L120" i="3" s="1"/>
  <c r="D27" i="3"/>
  <c r="L5" i="3"/>
  <c r="N40" i="3" s="1"/>
  <c r="O40" i="3" s="1"/>
  <c r="O49" i="3" s="1"/>
  <c r="D60" i="3" s="1"/>
  <c r="M5" i="3"/>
  <c r="N5" i="3" s="1"/>
  <c r="E6" i="3"/>
  <c r="K6" i="3" s="1"/>
  <c r="L6" i="3" s="1"/>
  <c r="P40" i="3" s="1"/>
  <c r="O5" i="3"/>
  <c r="P5" i="3" s="1"/>
  <c r="N43" i="3" s="1"/>
  <c r="M108" i="3"/>
  <c r="C62" i="3"/>
  <c r="K61" i="3"/>
  <c r="E61" i="3"/>
  <c r="N42" i="3"/>
  <c r="L110" i="3"/>
  <c r="L111" i="3" s="1"/>
  <c r="L103" i="3" s="1"/>
  <c r="L105" i="3" s="1"/>
  <c r="L109" i="3"/>
  <c r="M116" i="3"/>
  <c r="N116" i="3" s="1"/>
  <c r="O116" i="3" s="1"/>
  <c r="P116" i="3" s="1"/>
  <c r="Q116" i="3" s="1"/>
  <c r="R116" i="3" s="1"/>
  <c r="S116" i="3" s="1"/>
  <c r="T116" i="3" s="1"/>
  <c r="U116" i="3" s="1"/>
  <c r="D7" i="3"/>
  <c r="AB48" i="3"/>
  <c r="AA48" i="3"/>
  <c r="F145" i="3"/>
  <c r="D137" i="3"/>
  <c r="M43" i="3"/>
  <c r="L45" i="3"/>
  <c r="M45" i="3" s="1"/>
  <c r="E27" i="3"/>
  <c r="D80" i="3"/>
  <c r="M26" i="3"/>
  <c r="N26" i="3" s="1"/>
  <c r="N47" i="3" s="1"/>
  <c r="O47" i="3" s="1"/>
  <c r="K26" i="3"/>
  <c r="L26" i="3" s="1"/>
  <c r="N46" i="3" s="1"/>
  <c r="O46" i="3" s="1"/>
  <c r="E87" i="3"/>
  <c r="E100" i="3"/>
  <c r="L44" i="3" l="1"/>
  <c r="M44" i="3" s="1"/>
  <c r="M49" i="3" s="1"/>
  <c r="D59" i="3" s="1"/>
  <c r="E59" i="3" s="1"/>
  <c r="M117" i="3"/>
  <c r="M118" i="3" s="1"/>
  <c r="M120" i="3" s="1"/>
  <c r="D28" i="3"/>
  <c r="F142" i="3"/>
  <c r="F140" i="3"/>
  <c r="F143" i="3" s="1"/>
  <c r="F141" i="3"/>
  <c r="AC48" i="3"/>
  <c r="AD48" i="3"/>
  <c r="E7" i="3"/>
  <c r="O6" i="3"/>
  <c r="P6" i="3" s="1"/>
  <c r="P43" i="3" s="1"/>
  <c r="M6" i="3"/>
  <c r="N6" i="3" s="1"/>
  <c r="N108" i="3"/>
  <c r="C63" i="3"/>
  <c r="K62" i="3"/>
  <c r="E62" i="3"/>
  <c r="M110" i="3"/>
  <c r="M111" i="3" s="1"/>
  <c r="M103" i="3" s="1"/>
  <c r="M105" i="3" s="1"/>
  <c r="M109" i="3"/>
  <c r="P42" i="3"/>
  <c r="Q40" i="3"/>
  <c r="Q49" i="3" s="1"/>
  <c r="D61" i="3" s="1"/>
  <c r="N44" i="3"/>
  <c r="O44" i="3" s="1"/>
  <c r="O42" i="3"/>
  <c r="E28" i="3"/>
  <c r="M27" i="3"/>
  <c r="N27" i="3" s="1"/>
  <c r="P47" i="3" s="1"/>
  <c r="Q47" i="3" s="1"/>
  <c r="K27" i="3"/>
  <c r="L27" i="3" s="1"/>
  <c r="P46" i="3" s="1"/>
  <c r="Q46" i="3" s="1"/>
  <c r="K7" i="3"/>
  <c r="L7" i="3" s="1"/>
  <c r="R40" i="3" s="1"/>
  <c r="D8" i="3"/>
  <c r="O43" i="3"/>
  <c r="N45" i="3"/>
  <c r="O45" i="3" s="1"/>
  <c r="F144" i="3" l="1"/>
  <c r="N117" i="3"/>
  <c r="N118" i="3" s="1"/>
  <c r="N120" i="3" s="1"/>
  <c r="D29" i="3"/>
  <c r="D9" i="3"/>
  <c r="P44" i="3"/>
  <c r="Q44" i="3" s="1"/>
  <c r="Q42" i="3"/>
  <c r="Q43" i="3"/>
  <c r="P45" i="3"/>
  <c r="Q45" i="3" s="1"/>
  <c r="E8" i="3"/>
  <c r="O7" i="3"/>
  <c r="P7" i="3" s="1"/>
  <c r="R43" i="3" s="1"/>
  <c r="M7" i="3"/>
  <c r="N7" i="3" s="1"/>
  <c r="AF48" i="3"/>
  <c r="AG48" i="3" s="1"/>
  <c r="AE48" i="3"/>
  <c r="E29" i="3"/>
  <c r="M28" i="3"/>
  <c r="N28" i="3" s="1"/>
  <c r="R47" i="3" s="1"/>
  <c r="S47" i="3" s="1"/>
  <c r="K28" i="3"/>
  <c r="L28" i="3" s="1"/>
  <c r="R46" i="3" s="1"/>
  <c r="S46" i="3" s="1"/>
  <c r="K63" i="3"/>
  <c r="E63" i="3"/>
  <c r="O108" i="3"/>
  <c r="C64" i="3"/>
  <c r="R42" i="3"/>
  <c r="S40" i="3"/>
  <c r="S49" i="3" s="1"/>
  <c r="D62" i="3" s="1"/>
  <c r="N110" i="3"/>
  <c r="N111" i="3" s="1"/>
  <c r="N103" i="3" s="1"/>
  <c r="N105" i="3" s="1"/>
  <c r="N109" i="3"/>
  <c r="O117" i="3" l="1"/>
  <c r="O118" i="3" s="1"/>
  <c r="O120" i="3" s="1"/>
  <c r="D30" i="3"/>
  <c r="O8" i="3"/>
  <c r="P8" i="3" s="1"/>
  <c r="T43" i="3" s="1"/>
  <c r="T41" i="3"/>
  <c r="U41" i="3" s="1"/>
  <c r="M8" i="3"/>
  <c r="N8" i="3" s="1"/>
  <c r="E9" i="3"/>
  <c r="C65" i="3"/>
  <c r="K64" i="3"/>
  <c r="P108" i="3"/>
  <c r="E64" i="3"/>
  <c r="K8" i="3"/>
  <c r="L8" i="3" s="1"/>
  <c r="T40" i="3" s="1"/>
  <c r="S43" i="3"/>
  <c r="R45" i="3"/>
  <c r="S45" i="3" s="1"/>
  <c r="E30" i="3"/>
  <c r="M29" i="3"/>
  <c r="N29" i="3" s="1"/>
  <c r="T47" i="3" s="1"/>
  <c r="U47" i="3" s="1"/>
  <c r="K29" i="3"/>
  <c r="L29" i="3" s="1"/>
  <c r="T46" i="3" s="1"/>
  <c r="U46" i="3" s="1"/>
  <c r="S42" i="3"/>
  <c r="R44" i="3"/>
  <c r="S44" i="3" s="1"/>
  <c r="O110" i="3"/>
  <c r="O111" i="3" s="1"/>
  <c r="O103" i="3" s="1"/>
  <c r="O105" i="3" s="1"/>
  <c r="O109" i="3"/>
  <c r="D10" i="3"/>
  <c r="D31" i="3" l="1"/>
  <c r="D32" i="3" s="1"/>
  <c r="D33" i="3" s="1"/>
  <c r="D34" i="3" s="1"/>
  <c r="D35" i="3" s="1"/>
  <c r="P117" i="3"/>
  <c r="P118" i="3" s="1"/>
  <c r="P120" i="3" s="1"/>
  <c r="V41" i="3"/>
  <c r="W41" i="3" s="1"/>
  <c r="M9" i="3"/>
  <c r="N9" i="3" s="1"/>
  <c r="E10" i="3"/>
  <c r="K10" i="3" s="1"/>
  <c r="O9" i="3"/>
  <c r="P9" i="3" s="1"/>
  <c r="V43" i="3" s="1"/>
  <c r="P110" i="3"/>
  <c r="P111" i="3" s="1"/>
  <c r="P103" i="3" s="1"/>
  <c r="P105" i="3" s="1"/>
  <c r="P109" i="3"/>
  <c r="K65" i="3"/>
  <c r="C66" i="3"/>
  <c r="E65" i="3"/>
  <c r="Q108" i="3"/>
  <c r="E31" i="3"/>
  <c r="M30" i="3"/>
  <c r="N30" i="3" s="1"/>
  <c r="V47" i="3" s="1"/>
  <c r="W47" i="3" s="1"/>
  <c r="K30" i="3"/>
  <c r="L30" i="3" s="1"/>
  <c r="V46" i="3" s="1"/>
  <c r="W46" i="3" s="1"/>
  <c r="K9" i="3"/>
  <c r="L9" i="3" s="1"/>
  <c r="V40" i="3" s="1"/>
  <c r="D11" i="3"/>
  <c r="U40" i="3"/>
  <c r="U49" i="3" s="1"/>
  <c r="D63" i="3" s="1"/>
  <c r="T42" i="3"/>
  <c r="U43" i="3"/>
  <c r="T45" i="3"/>
  <c r="U45" i="3" s="1"/>
  <c r="L10" i="3" l="1"/>
  <c r="X40" i="3" s="1"/>
  <c r="X42" i="3"/>
  <c r="Y40" i="3"/>
  <c r="Y49" i="3" s="1"/>
  <c r="D65" i="3" s="1"/>
  <c r="D12" i="3"/>
  <c r="E32" i="3"/>
  <c r="M31" i="3"/>
  <c r="N31" i="3" s="1"/>
  <c r="X47" i="3" s="1"/>
  <c r="Y47" i="3" s="1"/>
  <c r="K31" i="3"/>
  <c r="L31" i="3" s="1"/>
  <c r="X46" i="3" s="1"/>
  <c r="Y46" i="3" s="1"/>
  <c r="V42" i="3"/>
  <c r="W40" i="3"/>
  <c r="W49" i="3" s="1"/>
  <c r="D64" i="3" s="1"/>
  <c r="U42" i="3"/>
  <c r="T44" i="3"/>
  <c r="U44" i="3" s="1"/>
  <c r="Q109" i="3"/>
  <c r="Q110" i="3"/>
  <c r="Q111" i="3" s="1"/>
  <c r="Q103" i="3" s="1"/>
  <c r="Q105" i="3" s="1"/>
  <c r="K66" i="3"/>
  <c r="E66" i="3"/>
  <c r="R108" i="3"/>
  <c r="C67" i="3"/>
  <c r="W43" i="3"/>
  <c r="V45" i="3"/>
  <c r="W45" i="3" s="1"/>
  <c r="E11" i="3"/>
  <c r="K11" i="3" s="1"/>
  <c r="L11" i="3" s="1"/>
  <c r="Z40" i="3" s="1"/>
  <c r="O10" i="3"/>
  <c r="P10" i="3" s="1"/>
  <c r="X43" i="3" s="1"/>
  <c r="M10" i="3"/>
  <c r="N10" i="3" s="1"/>
  <c r="X41" i="3"/>
  <c r="Y41" i="3" s="1"/>
  <c r="Z42" i="3" l="1"/>
  <c r="AA40" i="3"/>
  <c r="AA49" i="3" s="1"/>
  <c r="D66" i="3" s="1"/>
  <c r="R109" i="3"/>
  <c r="R110" i="3"/>
  <c r="R111" i="3" s="1"/>
  <c r="R103" i="3" s="1"/>
  <c r="R105" i="3" s="1"/>
  <c r="V44" i="3"/>
  <c r="W44" i="3" s="1"/>
  <c r="W42" i="3"/>
  <c r="K12" i="3"/>
  <c r="L12" i="3" s="1"/>
  <c r="AB40" i="3" s="1"/>
  <c r="D13" i="3"/>
  <c r="Y43" i="3"/>
  <c r="X45" i="3"/>
  <c r="Y45" i="3" s="1"/>
  <c r="E33" i="3"/>
  <c r="M32" i="3"/>
  <c r="N32" i="3" s="1"/>
  <c r="Z47" i="3" s="1"/>
  <c r="AA47" i="3" s="1"/>
  <c r="K32" i="3"/>
  <c r="L32" i="3" s="1"/>
  <c r="Z46" i="3" s="1"/>
  <c r="AA46" i="3" s="1"/>
  <c r="E12" i="3"/>
  <c r="O11" i="3"/>
  <c r="P11" i="3" s="1"/>
  <c r="Z43" i="3" s="1"/>
  <c r="Z41" i="3"/>
  <c r="AA41" i="3" s="1"/>
  <c r="M11" i="3"/>
  <c r="N11" i="3" s="1"/>
  <c r="S108" i="3"/>
  <c r="E67" i="3"/>
  <c r="K67" i="3"/>
  <c r="C68" i="3"/>
  <c r="X44" i="3"/>
  <c r="Y44" i="3" s="1"/>
  <c r="Y42" i="3"/>
  <c r="D14" i="3" l="1"/>
  <c r="K13" i="3"/>
  <c r="L13" i="3" s="1"/>
  <c r="AD40" i="3" s="1"/>
  <c r="E68" i="3"/>
  <c r="T108" i="3"/>
  <c r="K68" i="3"/>
  <c r="C69" i="3"/>
  <c r="AC40" i="3"/>
  <c r="AC49" i="3" s="1"/>
  <c r="D67" i="3" s="1"/>
  <c r="AB42" i="3"/>
  <c r="E34" i="3"/>
  <c r="M33" i="3"/>
  <c r="N33" i="3" s="1"/>
  <c r="AB47" i="3" s="1"/>
  <c r="AC47" i="3" s="1"/>
  <c r="K33" i="3"/>
  <c r="L33" i="3" s="1"/>
  <c r="AB46" i="3" s="1"/>
  <c r="AC46" i="3" s="1"/>
  <c r="Z45" i="3"/>
  <c r="AA45" i="3" s="1"/>
  <c r="AA43" i="3"/>
  <c r="O12" i="3"/>
  <c r="P12" i="3" s="1"/>
  <c r="AB43" i="3" s="1"/>
  <c r="AB41" i="3"/>
  <c r="AC41" i="3" s="1"/>
  <c r="M12" i="3"/>
  <c r="N12" i="3" s="1"/>
  <c r="E13" i="3"/>
  <c r="S109" i="3"/>
  <c r="S110" i="3"/>
  <c r="S111" i="3" s="1"/>
  <c r="S103" i="3" s="1"/>
  <c r="S105" i="3" s="1"/>
  <c r="AA42" i="3"/>
  <c r="Z44" i="3"/>
  <c r="AA44" i="3" s="1"/>
  <c r="AC43" i="3" l="1"/>
  <c r="AB45" i="3"/>
  <c r="AC45" i="3" s="1"/>
  <c r="T110" i="3"/>
  <c r="T111" i="3" s="1"/>
  <c r="T103" i="3" s="1"/>
  <c r="T105" i="3" s="1"/>
  <c r="T109" i="3"/>
  <c r="U108" i="3"/>
  <c r="K69" i="3"/>
  <c r="M70" i="3" s="1"/>
  <c r="E69" i="3"/>
  <c r="AC42" i="3"/>
  <c r="AB44" i="3"/>
  <c r="AC44" i="3" s="1"/>
  <c r="AD42" i="3"/>
  <c r="AE40" i="3"/>
  <c r="AE49" i="3" s="1"/>
  <c r="D68" i="3" s="1"/>
  <c r="M13" i="3"/>
  <c r="N13" i="3" s="1"/>
  <c r="AD41" i="3"/>
  <c r="AE41" i="3" s="1"/>
  <c r="E14" i="3"/>
  <c r="O13" i="3"/>
  <c r="P13" i="3" s="1"/>
  <c r="AD43" i="3" s="1"/>
  <c r="E35" i="3"/>
  <c r="M34" i="3"/>
  <c r="N34" i="3" s="1"/>
  <c r="AD47" i="3" s="1"/>
  <c r="AE47" i="3" s="1"/>
  <c r="K34" i="3"/>
  <c r="L34" i="3" s="1"/>
  <c r="AD46" i="3" s="1"/>
  <c r="AE46" i="3" s="1"/>
  <c r="AE43" i="3" l="1"/>
  <c r="AD45" i="3"/>
  <c r="AE45" i="3" s="1"/>
  <c r="AF41" i="3"/>
  <c r="AG41" i="3" s="1"/>
  <c r="M14" i="3"/>
  <c r="N14" i="3" s="1"/>
  <c r="O14" i="3"/>
  <c r="P14" i="3" s="1"/>
  <c r="AF43" i="3" s="1"/>
  <c r="U110" i="3"/>
  <c r="U111" i="3" s="1"/>
  <c r="U103" i="3" s="1"/>
  <c r="U105" i="3" s="1"/>
  <c r="U109" i="3"/>
  <c r="K14" i="3"/>
  <c r="L14" i="3" s="1"/>
  <c r="AF40" i="3" s="1"/>
  <c r="M35" i="3"/>
  <c r="N35" i="3" s="1"/>
  <c r="AF47" i="3" s="1"/>
  <c r="AG47" i="3" s="1"/>
  <c r="K35" i="3"/>
  <c r="L35" i="3" s="1"/>
  <c r="AF46" i="3" s="1"/>
  <c r="AG46" i="3" s="1"/>
  <c r="AD44" i="3"/>
  <c r="AE44" i="3" s="1"/>
  <c r="AE42" i="3"/>
  <c r="AG43" i="3" l="1"/>
  <c r="AF45" i="3"/>
  <c r="AG45" i="3" s="1"/>
  <c r="AF42" i="3"/>
  <c r="AG40" i="3"/>
  <c r="AG49" i="3" s="1"/>
  <c r="D69" i="3" s="1"/>
  <c r="AF44" i="3" l="1"/>
  <c r="AG44" i="3" s="1"/>
  <c r="AG42" i="3"/>
  <c r="E144" i="2" l="1"/>
  <c r="D132" i="2"/>
  <c r="C128" i="2"/>
  <c r="P121" i="2"/>
  <c r="O121" i="2"/>
  <c r="N121" i="2"/>
  <c r="M121" i="2"/>
  <c r="L121" i="2"/>
  <c r="K121" i="2"/>
  <c r="E121" i="2"/>
  <c r="U120" i="2"/>
  <c r="T120" i="2"/>
  <c r="S120" i="2"/>
  <c r="R120" i="2"/>
  <c r="Q120" i="2"/>
  <c r="K117" i="2"/>
  <c r="K116" i="2"/>
  <c r="K107" i="2"/>
  <c r="K105" i="2"/>
  <c r="F105" i="2"/>
  <c r="E100" i="2"/>
  <c r="E99" i="2"/>
  <c r="D137" i="2" s="1"/>
  <c r="U98" i="2"/>
  <c r="T98" i="2"/>
  <c r="S98" i="2"/>
  <c r="R98" i="2"/>
  <c r="Q98" i="2"/>
  <c r="P98" i="2"/>
  <c r="O98" i="2"/>
  <c r="N98" i="2"/>
  <c r="M98" i="2"/>
  <c r="L98" i="2"/>
  <c r="E98" i="2"/>
  <c r="U97" i="2"/>
  <c r="T97" i="2"/>
  <c r="S97" i="2"/>
  <c r="R97" i="2"/>
  <c r="Q97" i="2"/>
  <c r="P97" i="2"/>
  <c r="O97" i="2"/>
  <c r="N97" i="2"/>
  <c r="M97" i="2"/>
  <c r="L97" i="2"/>
  <c r="E97" i="2"/>
  <c r="U96" i="2"/>
  <c r="T96" i="2"/>
  <c r="S96" i="2"/>
  <c r="R96" i="2"/>
  <c r="Q96" i="2"/>
  <c r="P96" i="2"/>
  <c r="O96" i="2"/>
  <c r="N96" i="2"/>
  <c r="M96" i="2"/>
  <c r="L96" i="2"/>
  <c r="E96" i="2"/>
  <c r="U95" i="2"/>
  <c r="T95" i="2"/>
  <c r="S95" i="2"/>
  <c r="R95" i="2"/>
  <c r="Q95" i="2"/>
  <c r="P95" i="2"/>
  <c r="O95" i="2"/>
  <c r="N95" i="2"/>
  <c r="M95" i="2"/>
  <c r="L95" i="2"/>
  <c r="E95" i="2"/>
  <c r="U94" i="2"/>
  <c r="T94" i="2"/>
  <c r="S94" i="2"/>
  <c r="R94" i="2"/>
  <c r="Q94" i="2"/>
  <c r="P94" i="2"/>
  <c r="O94" i="2"/>
  <c r="N94" i="2"/>
  <c r="M94" i="2"/>
  <c r="L94" i="2"/>
  <c r="E94" i="2"/>
  <c r="U93" i="2"/>
  <c r="T93" i="2"/>
  <c r="S93" i="2"/>
  <c r="R93" i="2"/>
  <c r="Q93" i="2"/>
  <c r="P93" i="2"/>
  <c r="O93" i="2"/>
  <c r="N93" i="2"/>
  <c r="M93" i="2"/>
  <c r="L93" i="2"/>
  <c r="E93" i="2"/>
  <c r="U92" i="2"/>
  <c r="T92" i="2"/>
  <c r="S92" i="2"/>
  <c r="R92" i="2"/>
  <c r="Q92" i="2"/>
  <c r="P92" i="2"/>
  <c r="O92" i="2"/>
  <c r="N92" i="2"/>
  <c r="M92" i="2"/>
  <c r="L92" i="2"/>
  <c r="E92" i="2"/>
  <c r="U91" i="2"/>
  <c r="T91" i="2"/>
  <c r="S91" i="2"/>
  <c r="S117" i="2" s="1"/>
  <c r="R91" i="2"/>
  <c r="R117" i="2" s="1"/>
  <c r="Q91" i="2"/>
  <c r="Q117" i="2" s="1"/>
  <c r="P91" i="2"/>
  <c r="P117" i="2" s="1"/>
  <c r="O91" i="2"/>
  <c r="O117" i="2" s="1"/>
  <c r="N91" i="2"/>
  <c r="N117" i="2" s="1"/>
  <c r="M91" i="2"/>
  <c r="L91" i="2"/>
  <c r="L117" i="2" s="1"/>
  <c r="E89" i="2"/>
  <c r="U88" i="2"/>
  <c r="T88" i="2"/>
  <c r="S88" i="2"/>
  <c r="R88" i="2"/>
  <c r="Q88" i="2"/>
  <c r="P88" i="2"/>
  <c r="O88" i="2"/>
  <c r="N88" i="2"/>
  <c r="M88" i="2"/>
  <c r="M85" i="2" s="1"/>
  <c r="M116" i="2" s="1"/>
  <c r="L88" i="2"/>
  <c r="L90" i="2" s="1"/>
  <c r="E88" i="2"/>
  <c r="U85" i="2"/>
  <c r="U116" i="2" s="1"/>
  <c r="U122" i="2" s="1"/>
  <c r="T85" i="2"/>
  <c r="T116" i="2" s="1"/>
  <c r="T122" i="2" s="1"/>
  <c r="S85" i="2"/>
  <c r="R85" i="2"/>
  <c r="R116" i="2" s="1"/>
  <c r="R122" i="2" s="1"/>
  <c r="Q85" i="2"/>
  <c r="P85" i="2"/>
  <c r="O85" i="2"/>
  <c r="L85" i="2"/>
  <c r="E85" i="2"/>
  <c r="R80" i="2"/>
  <c r="M80" i="2"/>
  <c r="R79" i="2"/>
  <c r="M79" i="2"/>
  <c r="R78" i="2"/>
  <c r="M78" i="2"/>
  <c r="R77" i="2"/>
  <c r="M77" i="2"/>
  <c r="D77" i="2"/>
  <c r="R76" i="2"/>
  <c r="M76" i="2"/>
  <c r="D76" i="2"/>
  <c r="R75" i="2"/>
  <c r="M75" i="2"/>
  <c r="D75" i="2"/>
  <c r="R74" i="2"/>
  <c r="M74" i="2"/>
  <c r="D74" i="2"/>
  <c r="R73" i="2"/>
  <c r="M73" i="2"/>
  <c r="D73" i="2"/>
  <c r="R72" i="2"/>
  <c r="M72" i="2"/>
  <c r="D72" i="2"/>
  <c r="R71" i="2"/>
  <c r="M71" i="2"/>
  <c r="D71" i="2"/>
  <c r="R70" i="2"/>
  <c r="D70" i="2"/>
  <c r="B67" i="2"/>
  <c r="B64" i="2"/>
  <c r="B62" i="2"/>
  <c r="B59" i="2"/>
  <c r="C59" i="2" s="1"/>
  <c r="K59" i="2" s="1"/>
  <c r="C57" i="2"/>
  <c r="B57" i="2"/>
  <c r="T48" i="2"/>
  <c r="V48" i="2" s="1"/>
  <c r="S48" i="2"/>
  <c r="R48" i="2"/>
  <c r="P48" i="2"/>
  <c r="Q48" i="2" s="1"/>
  <c r="N48" i="2"/>
  <c r="O48" i="2" s="1"/>
  <c r="L48" i="2"/>
  <c r="M48" i="2" s="1"/>
  <c r="F47" i="2"/>
  <c r="F46" i="2"/>
  <c r="F45" i="2"/>
  <c r="F44" i="2"/>
  <c r="E43" i="2"/>
  <c r="F43" i="2" s="1"/>
  <c r="D43" i="2"/>
  <c r="F42" i="2"/>
  <c r="E42" i="2"/>
  <c r="D42" i="2"/>
  <c r="N41" i="2"/>
  <c r="E41" i="2"/>
  <c r="D41" i="2"/>
  <c r="E40" i="2"/>
  <c r="F40" i="2" s="1"/>
  <c r="D40" i="2"/>
  <c r="C36" i="2"/>
  <c r="B36" i="2"/>
  <c r="C35" i="2"/>
  <c r="B35" i="2"/>
  <c r="C34" i="2"/>
  <c r="B34" i="2"/>
  <c r="C33" i="2"/>
  <c r="B33" i="2"/>
  <c r="C32" i="2"/>
  <c r="B32" i="2"/>
  <c r="C31" i="2"/>
  <c r="B31" i="2"/>
  <c r="C30" i="2"/>
  <c r="B30" i="2"/>
  <c r="C29" i="2"/>
  <c r="B29" i="2"/>
  <c r="C28" i="2"/>
  <c r="B28" i="2"/>
  <c r="C27" i="2"/>
  <c r="B27" i="2"/>
  <c r="C26" i="2"/>
  <c r="B26" i="2"/>
  <c r="C25" i="2"/>
  <c r="B25" i="2"/>
  <c r="C24" i="2"/>
  <c r="D24" i="2" s="1"/>
  <c r="B24" i="2"/>
  <c r="E24" i="2" s="1"/>
  <c r="C15" i="2"/>
  <c r="B15" i="2"/>
  <c r="C14" i="2"/>
  <c r="B14" i="2"/>
  <c r="C13" i="2"/>
  <c r="B13" i="2"/>
  <c r="C12" i="2"/>
  <c r="B12" i="2"/>
  <c r="C11" i="2"/>
  <c r="B11" i="2"/>
  <c r="C10" i="2"/>
  <c r="B10" i="2"/>
  <c r="C9" i="2"/>
  <c r="B9" i="2"/>
  <c r="C8" i="2"/>
  <c r="B8" i="2"/>
  <c r="C7" i="2"/>
  <c r="B7" i="2"/>
  <c r="R41" i="2" s="1"/>
  <c r="C6" i="2"/>
  <c r="B6" i="2"/>
  <c r="P41" i="2" s="1"/>
  <c r="Q41" i="2" s="1"/>
  <c r="C5" i="2"/>
  <c r="B5" i="2"/>
  <c r="C4" i="2"/>
  <c r="B4" i="2"/>
  <c r="L41" i="2" s="1"/>
  <c r="M41" i="2" s="1"/>
  <c r="C3" i="2"/>
  <c r="D3" i="2" s="1"/>
  <c r="B3" i="2"/>
  <c r="E3" i="2" s="1"/>
  <c r="B66" i="2" l="1"/>
  <c r="O116" i="2"/>
  <c r="M90" i="2"/>
  <c r="W48" i="2"/>
  <c r="X48" i="2"/>
  <c r="Y48" i="2" s="1"/>
  <c r="U48" i="2"/>
  <c r="B65" i="2"/>
  <c r="F49" i="2"/>
  <c r="E110" i="2"/>
  <c r="G57" i="2"/>
  <c r="E57" i="2"/>
  <c r="N85" i="2"/>
  <c r="N90" i="2"/>
  <c r="O90" i="2" s="1"/>
  <c r="P90" i="2" s="1"/>
  <c r="Q90" i="2" s="1"/>
  <c r="R90" i="2" s="1"/>
  <c r="S90" i="2" s="1"/>
  <c r="T90" i="2" s="1"/>
  <c r="U90" i="2" s="1"/>
  <c r="B60" i="2"/>
  <c r="C60" i="2" s="1"/>
  <c r="S41" i="2"/>
  <c r="O41" i="2"/>
  <c r="M3" i="2"/>
  <c r="N3" i="2" s="1"/>
  <c r="E4" i="2"/>
  <c r="S116" i="2"/>
  <c r="T117" i="2"/>
  <c r="B68" i="2"/>
  <c r="K24" i="2"/>
  <c r="L24" i="2" s="1"/>
  <c r="D78" i="2"/>
  <c r="M24" i="2"/>
  <c r="N24" i="2" s="1"/>
  <c r="D4" i="2"/>
  <c r="K3" i="2"/>
  <c r="L3" i="2" s="1"/>
  <c r="M117" i="2"/>
  <c r="B61" i="2"/>
  <c r="U117" i="2"/>
  <c r="B69" i="2"/>
  <c r="F41" i="2"/>
  <c r="O3" i="2"/>
  <c r="P3" i="2" s="1"/>
  <c r="E25" i="2"/>
  <c r="E116" i="2"/>
  <c r="B63" i="2"/>
  <c r="E119" i="2"/>
  <c r="E120" i="2" s="1"/>
  <c r="D25" i="2"/>
  <c r="P116" i="2"/>
  <c r="E90" i="2"/>
  <c r="D133" i="2" s="1"/>
  <c r="Q116" i="2"/>
  <c r="Q122" i="2" s="1"/>
  <c r="L116" i="2"/>
  <c r="Z48" i="2" l="1"/>
  <c r="D135" i="2"/>
  <c r="E86" i="2"/>
  <c r="D26" i="2"/>
  <c r="K119" i="2"/>
  <c r="K120" i="2" s="1"/>
  <c r="K122" i="2" s="1"/>
  <c r="K60" i="2"/>
  <c r="C61" i="2"/>
  <c r="L110" i="2"/>
  <c r="E60" i="2"/>
  <c r="F50" i="2"/>
  <c r="D57" i="2"/>
  <c r="F57" i="2" s="1"/>
  <c r="E111" i="2"/>
  <c r="E112" i="2"/>
  <c r="E113" i="2" s="1"/>
  <c r="E105" i="2" s="1"/>
  <c r="D79" i="2"/>
  <c r="K25" i="2"/>
  <c r="L25" i="2" s="1"/>
  <c r="L46" i="2" s="1"/>
  <c r="M46" i="2" s="1"/>
  <c r="E26" i="2"/>
  <c r="M25" i="2"/>
  <c r="N25" i="2" s="1"/>
  <c r="L47" i="2" s="1"/>
  <c r="M47" i="2" s="1"/>
  <c r="E91" i="2"/>
  <c r="E117" i="2" s="1"/>
  <c r="D134" i="2"/>
  <c r="F144" i="2" s="1"/>
  <c r="E5" i="2"/>
  <c r="M4" i="2"/>
  <c r="N4" i="2" s="1"/>
  <c r="O4" i="2"/>
  <c r="P4" i="2" s="1"/>
  <c r="L43" i="2" s="1"/>
  <c r="D5" i="2"/>
  <c r="K4" i="2"/>
  <c r="L4" i="2" s="1"/>
  <c r="E122" i="2"/>
  <c r="E118" i="2"/>
  <c r="K118" i="2" s="1"/>
  <c r="L118" i="2" s="1"/>
  <c r="M118" i="2" s="1"/>
  <c r="S122" i="2"/>
  <c r="AB48" i="2"/>
  <c r="AA48" i="2"/>
  <c r="N116" i="2"/>
  <c r="E102" i="2" l="1"/>
  <c r="E87" i="2"/>
  <c r="AD48" i="2"/>
  <c r="AC48" i="2"/>
  <c r="K26" i="2"/>
  <c r="L26" i="2" s="1"/>
  <c r="N46" i="2" s="1"/>
  <c r="O46" i="2" s="1"/>
  <c r="M26" i="2"/>
  <c r="N26" i="2" s="1"/>
  <c r="N47" i="2" s="1"/>
  <c r="O47" i="2" s="1"/>
  <c r="D80" i="2"/>
  <c r="E27" i="2"/>
  <c r="L111" i="2"/>
  <c r="L112" i="2"/>
  <c r="L113" i="2" s="1"/>
  <c r="L105" i="2" s="1"/>
  <c r="L107" i="2" s="1"/>
  <c r="D136" i="2"/>
  <c r="K5" i="2"/>
  <c r="L5" i="2" s="1"/>
  <c r="D6" i="2"/>
  <c r="M43" i="2"/>
  <c r="L45" i="2"/>
  <c r="M45" i="2" s="1"/>
  <c r="O5" i="2"/>
  <c r="P5" i="2" s="1"/>
  <c r="N43" i="2" s="1"/>
  <c r="M5" i="2"/>
  <c r="N5" i="2" s="1"/>
  <c r="E6" i="2"/>
  <c r="L119" i="2"/>
  <c r="L120" i="2" s="1"/>
  <c r="L122" i="2" s="1"/>
  <c r="D27" i="2"/>
  <c r="N118" i="2"/>
  <c r="O118" i="2" s="1"/>
  <c r="P118" i="2" s="1"/>
  <c r="Q118" i="2" s="1"/>
  <c r="R118" i="2" s="1"/>
  <c r="S118" i="2" s="1"/>
  <c r="T118" i="2" s="1"/>
  <c r="U118" i="2" s="1"/>
  <c r="L40" i="2"/>
  <c r="M40" i="2" s="1"/>
  <c r="L42" i="2"/>
  <c r="M110" i="2"/>
  <c r="K61" i="2"/>
  <c r="E61" i="2"/>
  <c r="C62" i="2"/>
  <c r="L44" i="2" l="1"/>
  <c r="M44" i="2" s="1"/>
  <c r="M42" i="2"/>
  <c r="M49" i="2" s="1"/>
  <c r="D59" i="2" s="1"/>
  <c r="E59" i="2" s="1"/>
  <c r="N110" i="2"/>
  <c r="E62" i="2"/>
  <c r="C63" i="2"/>
  <c r="K62" i="2"/>
  <c r="K27" i="2"/>
  <c r="L27" i="2" s="1"/>
  <c r="P46" i="2" s="1"/>
  <c r="Q46" i="2" s="1"/>
  <c r="M27" i="2"/>
  <c r="N27" i="2" s="1"/>
  <c r="P47" i="2" s="1"/>
  <c r="Q47" i="2" s="1"/>
  <c r="E28" i="2"/>
  <c r="K6" i="2"/>
  <c r="L6" i="2" s="1"/>
  <c r="P40" i="2" s="1"/>
  <c r="D7" i="2"/>
  <c r="F141" i="2"/>
  <c r="F140" i="2"/>
  <c r="F143" i="2" s="1"/>
  <c r="F139" i="2"/>
  <c r="F142" i="2" s="1"/>
  <c r="AE48" i="2"/>
  <c r="AF48" i="2"/>
  <c r="AG48" i="2" s="1"/>
  <c r="N42" i="2"/>
  <c r="N40" i="2"/>
  <c r="O40" i="2" s="1"/>
  <c r="O49" i="2" s="1"/>
  <c r="D60" i="2" s="1"/>
  <c r="O6" i="2"/>
  <c r="P6" i="2" s="1"/>
  <c r="P43" i="2" s="1"/>
  <c r="M6" i="2"/>
  <c r="N6" i="2" s="1"/>
  <c r="E7" i="2"/>
  <c r="O43" i="2"/>
  <c r="N45" i="2"/>
  <c r="O45" i="2" s="1"/>
  <c r="M119" i="2"/>
  <c r="M120" i="2" s="1"/>
  <c r="M122" i="2" s="1"/>
  <c r="D28" i="2"/>
  <c r="M112" i="2"/>
  <c r="M113" i="2" s="1"/>
  <c r="M105" i="2" s="1"/>
  <c r="M107" i="2" s="1"/>
  <c r="M111" i="2"/>
  <c r="E63" i="2" l="1"/>
  <c r="K63" i="2"/>
  <c r="O110" i="2"/>
  <c r="C64" i="2"/>
  <c r="Q43" i="2"/>
  <c r="P45" i="2"/>
  <c r="Q45" i="2" s="1"/>
  <c r="M7" i="2"/>
  <c r="N7" i="2" s="1"/>
  <c r="O7" i="2"/>
  <c r="P7" i="2" s="1"/>
  <c r="R43" i="2" s="1"/>
  <c r="E8" i="2"/>
  <c r="D8" i="2"/>
  <c r="K7" i="2"/>
  <c r="L7" i="2" s="1"/>
  <c r="R40" i="2" s="1"/>
  <c r="N111" i="2"/>
  <c r="N112" i="2"/>
  <c r="N113" i="2" s="1"/>
  <c r="N105" i="2" s="1"/>
  <c r="N107" i="2" s="1"/>
  <c r="D29" i="2"/>
  <c r="N119" i="2"/>
  <c r="N120" i="2" s="1"/>
  <c r="N122" i="2" s="1"/>
  <c r="O42" i="2"/>
  <c r="N44" i="2"/>
  <c r="O44" i="2" s="1"/>
  <c r="Q40" i="2"/>
  <c r="Q49" i="2" s="1"/>
  <c r="D61" i="2" s="1"/>
  <c r="P42" i="2"/>
  <c r="K28" i="2"/>
  <c r="L28" i="2" s="1"/>
  <c r="R46" i="2" s="1"/>
  <c r="S46" i="2" s="1"/>
  <c r="E29" i="2"/>
  <c r="M28" i="2"/>
  <c r="N28" i="2" s="1"/>
  <c r="R47" i="2" s="1"/>
  <c r="S47" i="2" s="1"/>
  <c r="D30" i="2" l="1"/>
  <c r="O119" i="2"/>
  <c r="O120" i="2" s="1"/>
  <c r="O122" i="2" s="1"/>
  <c r="P110" i="2"/>
  <c r="E64" i="2"/>
  <c r="K64" i="2"/>
  <c r="C65" i="2"/>
  <c r="R42" i="2"/>
  <c r="S40" i="2"/>
  <c r="S49" i="2" s="1"/>
  <c r="D62" i="2" s="1"/>
  <c r="O112" i="2"/>
  <c r="O113" i="2" s="1"/>
  <c r="O105" i="2" s="1"/>
  <c r="O107" i="2" s="1"/>
  <c r="O111" i="2"/>
  <c r="R45" i="2"/>
  <c r="S45" i="2" s="1"/>
  <c r="S43" i="2"/>
  <c r="K29" i="2"/>
  <c r="L29" i="2" s="1"/>
  <c r="T46" i="2" s="1"/>
  <c r="U46" i="2" s="1"/>
  <c r="M29" i="2"/>
  <c r="N29" i="2" s="1"/>
  <c r="T47" i="2" s="1"/>
  <c r="U47" i="2" s="1"/>
  <c r="E30" i="2"/>
  <c r="D9" i="2"/>
  <c r="K8" i="2"/>
  <c r="L8" i="2" s="1"/>
  <c r="T40" i="2" s="1"/>
  <c r="Q42" i="2"/>
  <c r="P44" i="2"/>
  <c r="Q44" i="2" s="1"/>
  <c r="E9" i="2"/>
  <c r="T41" i="2"/>
  <c r="U41" i="2" s="1"/>
  <c r="O8" i="2"/>
  <c r="P8" i="2" s="1"/>
  <c r="T43" i="2" s="1"/>
  <c r="M8" i="2"/>
  <c r="N8" i="2" s="1"/>
  <c r="R44" i="2" l="1"/>
  <c r="S44" i="2" s="1"/>
  <c r="S42" i="2"/>
  <c r="T45" i="2"/>
  <c r="U45" i="2" s="1"/>
  <c r="U43" i="2"/>
  <c r="P112" i="2"/>
  <c r="P113" i="2" s="1"/>
  <c r="P105" i="2" s="1"/>
  <c r="P107" i="2" s="1"/>
  <c r="P111" i="2"/>
  <c r="O9" i="2"/>
  <c r="P9" i="2" s="1"/>
  <c r="V43" i="2" s="1"/>
  <c r="M9" i="2"/>
  <c r="N9" i="2" s="1"/>
  <c r="E10" i="2"/>
  <c r="V41" i="2"/>
  <c r="W41" i="2" s="1"/>
  <c r="D10" i="2"/>
  <c r="K9" i="2"/>
  <c r="L9" i="2" s="1"/>
  <c r="V40" i="2" s="1"/>
  <c r="K30" i="2"/>
  <c r="L30" i="2" s="1"/>
  <c r="V46" i="2" s="1"/>
  <c r="W46" i="2" s="1"/>
  <c r="E31" i="2"/>
  <c r="M30" i="2"/>
  <c r="N30" i="2" s="1"/>
  <c r="V47" i="2" s="1"/>
  <c r="W47" i="2" s="1"/>
  <c r="K65" i="2"/>
  <c r="E65" i="2"/>
  <c r="Q110" i="2"/>
  <c r="C66" i="2"/>
  <c r="U40" i="2"/>
  <c r="U49" i="2" s="1"/>
  <c r="D63" i="2" s="1"/>
  <c r="T42" i="2"/>
  <c r="D31" i="2"/>
  <c r="D32" i="2" s="1"/>
  <c r="D33" i="2" s="1"/>
  <c r="D34" i="2" s="1"/>
  <c r="D35" i="2" s="1"/>
  <c r="P119" i="2"/>
  <c r="P120" i="2" s="1"/>
  <c r="P122" i="2" s="1"/>
  <c r="D11" i="2" l="1"/>
  <c r="K10" i="2"/>
  <c r="L10" i="2" s="1"/>
  <c r="X40" i="2" s="1"/>
  <c r="K31" i="2"/>
  <c r="L31" i="2" s="1"/>
  <c r="X46" i="2" s="1"/>
  <c r="Y46" i="2" s="1"/>
  <c r="E32" i="2"/>
  <c r="M31" i="2"/>
  <c r="N31" i="2" s="1"/>
  <c r="X47" i="2" s="1"/>
  <c r="Y47" i="2" s="1"/>
  <c r="K66" i="2"/>
  <c r="E66" i="2"/>
  <c r="R110" i="2"/>
  <c r="C67" i="2"/>
  <c r="Q111" i="2"/>
  <c r="Q112" i="2"/>
  <c r="Q113" i="2" s="1"/>
  <c r="Q105" i="2" s="1"/>
  <c r="Q107" i="2" s="1"/>
  <c r="W43" i="2"/>
  <c r="V45" i="2"/>
  <c r="W45" i="2" s="1"/>
  <c r="U42" i="2"/>
  <c r="T44" i="2"/>
  <c r="U44" i="2" s="1"/>
  <c r="V42" i="2"/>
  <c r="W40" i="2"/>
  <c r="W49" i="2" s="1"/>
  <c r="D64" i="2" s="1"/>
  <c r="O10" i="2"/>
  <c r="P10" i="2" s="1"/>
  <c r="X43" i="2" s="1"/>
  <c r="X41" i="2"/>
  <c r="Y41" i="2" s="1"/>
  <c r="M10" i="2"/>
  <c r="N10" i="2" s="1"/>
  <c r="E11" i="2"/>
  <c r="M11" i="2" l="1"/>
  <c r="N11" i="2" s="1"/>
  <c r="Z41" i="2"/>
  <c r="AA41" i="2" s="1"/>
  <c r="E12" i="2"/>
  <c r="O11" i="2"/>
  <c r="P11" i="2" s="1"/>
  <c r="Z43" i="2" s="1"/>
  <c r="K32" i="2"/>
  <c r="L32" i="2" s="1"/>
  <c r="Z46" i="2" s="1"/>
  <c r="AA46" i="2" s="1"/>
  <c r="M32" i="2"/>
  <c r="N32" i="2" s="1"/>
  <c r="Z47" i="2" s="1"/>
  <c r="AA47" i="2" s="1"/>
  <c r="E33" i="2"/>
  <c r="Y43" i="2"/>
  <c r="X45" i="2"/>
  <c r="Y45" i="2" s="1"/>
  <c r="Y40" i="2"/>
  <c r="Y49" i="2" s="1"/>
  <c r="D65" i="2" s="1"/>
  <c r="X42" i="2"/>
  <c r="W42" i="2"/>
  <c r="V44" i="2"/>
  <c r="W44" i="2" s="1"/>
  <c r="R111" i="2"/>
  <c r="R112" i="2"/>
  <c r="R113" i="2" s="1"/>
  <c r="R105" i="2" s="1"/>
  <c r="R107" i="2" s="1"/>
  <c r="S110" i="2"/>
  <c r="K67" i="2"/>
  <c r="E67" i="2"/>
  <c r="C68" i="2"/>
  <c r="D12" i="2"/>
  <c r="K11" i="2"/>
  <c r="L11" i="2" s="1"/>
  <c r="Z40" i="2" s="1"/>
  <c r="S111" i="2" l="1"/>
  <c r="S112" i="2"/>
  <c r="S113" i="2" s="1"/>
  <c r="S105" i="2" s="1"/>
  <c r="S107" i="2" s="1"/>
  <c r="Z45" i="2"/>
  <c r="AA45" i="2" s="1"/>
  <c r="AA43" i="2"/>
  <c r="E13" i="2"/>
  <c r="AB41" i="2"/>
  <c r="AC41" i="2" s="1"/>
  <c r="M12" i="2"/>
  <c r="N12" i="2" s="1"/>
  <c r="O12" i="2"/>
  <c r="P12" i="2" s="1"/>
  <c r="AB43" i="2" s="1"/>
  <c r="K33" i="2"/>
  <c r="L33" i="2" s="1"/>
  <c r="AB46" i="2" s="1"/>
  <c r="AC46" i="2" s="1"/>
  <c r="E34" i="2"/>
  <c r="M33" i="2"/>
  <c r="N33" i="2" s="1"/>
  <c r="AB47" i="2" s="1"/>
  <c r="AC47" i="2" s="1"/>
  <c r="Z42" i="2"/>
  <c r="AA40" i="2"/>
  <c r="AA49" i="2" s="1"/>
  <c r="D66" i="2" s="1"/>
  <c r="D13" i="2"/>
  <c r="K12" i="2"/>
  <c r="L12" i="2" s="1"/>
  <c r="AB40" i="2" s="1"/>
  <c r="K68" i="2"/>
  <c r="T110" i="2"/>
  <c r="E68" i="2"/>
  <c r="C69" i="2"/>
  <c r="Y42" i="2"/>
  <c r="X44" i="2"/>
  <c r="Y44" i="2" s="1"/>
  <c r="AB45" i="2" l="1"/>
  <c r="AC45" i="2" s="1"/>
  <c r="AC43" i="2"/>
  <c r="AB42" i="2"/>
  <c r="AC40" i="2"/>
  <c r="AC49" i="2" s="1"/>
  <c r="D67" i="2" s="1"/>
  <c r="K13" i="2"/>
  <c r="L13" i="2" s="1"/>
  <c r="AD40" i="2" s="1"/>
  <c r="D14" i="2"/>
  <c r="K14" i="2" s="1"/>
  <c r="Z44" i="2"/>
  <c r="AA44" i="2" s="1"/>
  <c r="AA42" i="2"/>
  <c r="U110" i="2"/>
  <c r="E69" i="2"/>
  <c r="K69" i="2"/>
  <c r="M70" i="2" s="1"/>
  <c r="K34" i="2"/>
  <c r="L34" i="2" s="1"/>
  <c r="AD46" i="2" s="1"/>
  <c r="AE46" i="2" s="1"/>
  <c r="M34" i="2"/>
  <c r="N34" i="2" s="1"/>
  <c r="AD47" i="2" s="1"/>
  <c r="AE47" i="2" s="1"/>
  <c r="E35" i="2"/>
  <c r="O13" i="2"/>
  <c r="P13" i="2" s="1"/>
  <c r="AD43" i="2" s="1"/>
  <c r="AD41" i="2"/>
  <c r="AE41" i="2" s="1"/>
  <c r="M13" i="2"/>
  <c r="N13" i="2" s="1"/>
  <c r="E14" i="2"/>
  <c r="T112" i="2"/>
  <c r="T113" i="2" s="1"/>
  <c r="T105" i="2" s="1"/>
  <c r="T107" i="2" s="1"/>
  <c r="T111" i="2"/>
  <c r="L14" i="2" l="1"/>
  <c r="AF40" i="2" s="1"/>
  <c r="K35" i="2"/>
  <c r="L35" i="2" s="1"/>
  <c r="AF46" i="2" s="1"/>
  <c r="AG46" i="2" s="1"/>
  <c r="M35" i="2"/>
  <c r="N35" i="2" s="1"/>
  <c r="AF47" i="2" s="1"/>
  <c r="AG47" i="2" s="1"/>
  <c r="AC42" i="2"/>
  <c r="AB44" i="2"/>
  <c r="AC44" i="2" s="1"/>
  <c r="AD45" i="2"/>
  <c r="AE45" i="2" s="1"/>
  <c r="AE43" i="2"/>
  <c r="AE40" i="2"/>
  <c r="AE49" i="2" s="1"/>
  <c r="D68" i="2" s="1"/>
  <c r="AD42" i="2"/>
  <c r="O14" i="2"/>
  <c r="P14" i="2" s="1"/>
  <c r="AF43" i="2" s="1"/>
  <c r="AF41" i="2"/>
  <c r="AG41" i="2" s="1"/>
  <c r="M14" i="2"/>
  <c r="N14" i="2" s="1"/>
  <c r="AG40" i="2"/>
  <c r="AG49" i="2" s="1"/>
  <c r="D69" i="2" s="1"/>
  <c r="AF42" i="2"/>
  <c r="U112" i="2"/>
  <c r="U113" i="2" s="1"/>
  <c r="U105" i="2" s="1"/>
  <c r="U107" i="2" s="1"/>
  <c r="U111" i="2"/>
  <c r="AE42" i="2" l="1"/>
  <c r="AD44" i="2"/>
  <c r="AE44" i="2" s="1"/>
  <c r="AG42" i="2"/>
  <c r="AF44" i="2"/>
  <c r="AG44" i="2" s="1"/>
  <c r="AG43" i="2"/>
  <c r="AF45" i="2"/>
  <c r="AG4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7CD56723-90EF-4932-91E7-B7D7545B6A8D}">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5B68E3B0-6C44-4BC7-98BC-BE5B6C3208C4}">
      <text>
        <r>
          <rPr>
            <sz val="9"/>
            <color indexed="81"/>
            <rFont val="Tahoma"/>
            <family val="2"/>
          </rPr>
          <t xml:space="preserve">Le montant repris dans cette cellule est celui des heures supplémentaires et complémentaires du bulletin de paie (Ligne 18  à Ligne 22
) 
</t>
        </r>
      </text>
    </comment>
    <comment ref="D57" authorId="0" shapeId="0" xr:uid="{874C10CD-6F36-4C07-9305-D147FA527A24}">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64C18206-8297-4EB0-A44F-CBC5E19A5FEF}">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612EB8C8-04BD-4CC3-8980-E2F0F99F98C1}">
      <text>
        <r>
          <rPr>
            <sz val="9"/>
            <color indexed="81"/>
            <rFont val="Tahoma"/>
            <family val="2"/>
          </rPr>
          <t xml:space="preserve">Lorsque le Cumul des heures supplémentaires dépasse 5358 la réduction a comme base de calcul 5358  moins le cumul du mois précédent
</t>
        </r>
      </text>
    </comment>
    <comment ref="F84" authorId="0" shapeId="0" xr:uid="{73D3A59E-0A18-48DA-A698-1E2602BAB104}">
      <text>
        <r>
          <rPr>
            <sz val="9"/>
            <color indexed="81"/>
            <rFont val="Tahoma"/>
            <family val="2"/>
          </rPr>
          <t xml:space="preserve">Dans ce tableau sont repris à partir du BP  les élements nécessaires au calcul du Net imposable </t>
        </r>
      </text>
    </comment>
    <comment ref="E94" authorId="0" shapeId="0" xr:uid="{1F3ED6E1-AD91-49B6-B91A-8574709EA5A7}">
      <text>
        <r>
          <rPr>
            <sz val="9"/>
            <color indexed="81"/>
            <rFont val="Tahoma"/>
            <family val="2"/>
          </rPr>
          <t xml:space="preserve">Tant que le seuil de 8037 euros n'a pas été dépassé la CSG à 6,8 % sur les heures supplémentaires est non déductible
</t>
        </r>
      </text>
    </comment>
    <comment ref="E95" authorId="0" shapeId="0" xr:uid="{9786864A-0F2D-40E0-932B-2DB798C344FF}">
      <text>
        <r>
          <rPr>
            <sz val="9"/>
            <color indexed="81"/>
            <rFont val="Tahoma"/>
            <family val="2"/>
          </rPr>
          <t>Lorsque le montant des heures supplémentaires a dépassé 8037 euros la CSG à 6,8 % sur les heures supplémentaires ayant dépassé ce seuil est déductible</t>
        </r>
      </text>
    </comment>
    <comment ref="E105" authorId="0" shapeId="0" xr:uid="{5FC455C3-990A-4229-A043-BF7E85DD7D43}">
      <text>
        <r>
          <rPr>
            <sz val="9"/>
            <color indexed="81"/>
            <rFont val="Tahoma"/>
            <family val="2"/>
          </rPr>
          <t xml:space="preserve">Les heures Supplémentaires au-delà de 8037 euros ne sont pas déductibles fiscalement et sont donc imposables à l'Impôt sur le revenu
</t>
        </r>
      </text>
    </comment>
    <comment ref="F105" authorId="0" shapeId="0" xr:uid="{DF6E50CA-A2E2-4112-85BE-52B3A17F80B7}">
      <text>
        <r>
          <rPr>
            <sz val="9"/>
            <color indexed="81"/>
            <rFont val="Tahoma"/>
            <family val="2"/>
          </rPr>
          <t xml:space="preserve">La partie des heures supplémentaires cumulées qui dépasse 8037 euros devient imposable
</t>
        </r>
      </text>
    </comment>
    <comment ref="E107" authorId="0" shapeId="0" xr:uid="{43D923A7-375F-4CA0-A9BC-80B0D3EB2EE5}">
      <text>
        <r>
          <rPr>
            <sz val="9"/>
            <color indexed="81"/>
            <rFont val="Tahoma"/>
            <family val="2"/>
          </rPr>
          <t xml:space="preserve">Ce montant est reporté dans le BP 
</t>
        </r>
      </text>
    </comment>
    <comment ref="D132" authorId="0" shapeId="0" xr:uid="{7DAB4BDF-F85A-4F5E-AD63-BB288CB18E14}">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6" authorId="0" shapeId="0" xr:uid="{A4C1ABD5-1102-4393-88A8-5F8E549237F8}">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7" authorId="0" shapeId="0" xr:uid="{49198CE4-EA14-4A92-980C-A5FA40674402}">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816EFB5A-DE9D-4EEF-BDF0-DF977C2E261B}">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90CCC86F-DBFE-41D2-BF9D-8A609BBF71FA}">
      <text>
        <r>
          <rPr>
            <sz val="9"/>
            <color indexed="81"/>
            <rFont val="Tahoma"/>
            <family val="2"/>
          </rPr>
          <t xml:space="preserve">Le montant repris dans cette cellule est celui des heures supplémentaires et complémentaires du bulletin de paie (Ligne 18  à Ligne 22
) 
</t>
        </r>
      </text>
    </comment>
    <comment ref="D57" authorId="0" shapeId="0" xr:uid="{73A77017-699D-4514-B806-61382401055D}">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830BCA9A-F7A2-49C1-90DA-7C2ADB8BE40A}">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41D4DF96-7DFA-494D-8A18-FD5B27893BF2}">
      <text>
        <r>
          <rPr>
            <sz val="9"/>
            <color indexed="81"/>
            <rFont val="Tahoma"/>
            <family val="2"/>
          </rPr>
          <t xml:space="preserve">Lorsque le Cumul des heures supplémentaires dépasse 5358 la réduction a comme base de calcul 5358  moins le cumul du mois précédent
</t>
        </r>
      </text>
    </comment>
    <comment ref="F84" authorId="0" shapeId="0" xr:uid="{79B2E28D-8BB5-41DA-A832-392237BB8F26}">
      <text>
        <r>
          <rPr>
            <sz val="9"/>
            <color indexed="81"/>
            <rFont val="Tahoma"/>
            <family val="2"/>
          </rPr>
          <t xml:space="preserve">Dans ce tableau sont repris à partir du BP  les élements nécessaires au calcul du Net imposable </t>
        </r>
      </text>
    </comment>
    <comment ref="E94" authorId="0" shapeId="0" xr:uid="{716A5D0C-3DF0-4454-8F8E-7FA373D42256}">
      <text>
        <r>
          <rPr>
            <sz val="9"/>
            <color indexed="81"/>
            <rFont val="Tahoma"/>
            <family val="2"/>
          </rPr>
          <t xml:space="preserve">Tant que le seuil de 8037 euros n'a pas été dépassé la CSG à 6,8 % sur les heures supplémentaires est non déductible
</t>
        </r>
      </text>
    </comment>
    <comment ref="E95" authorId="0" shapeId="0" xr:uid="{F6C03F94-6594-4738-896E-7D80B3C7F03B}">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DB710DB1-3936-43D3-84EC-94578C2CA5D4}">
      <text>
        <r>
          <rPr>
            <sz val="9"/>
            <color indexed="81"/>
            <rFont val="Tahoma"/>
            <family val="2"/>
          </rPr>
          <t xml:space="preserve">Les heures Supplémentaires au-delà de 8037 euros ne sont pas déductibles fiscalement et sont donc imposables à l'Impôt sur le revenu
</t>
        </r>
      </text>
    </comment>
    <comment ref="F103" authorId="0" shapeId="0" xr:uid="{8F6AD1AA-24A0-4C49-AFD4-398117083F38}">
      <text>
        <r>
          <rPr>
            <sz val="9"/>
            <color indexed="81"/>
            <rFont val="Tahoma"/>
            <family val="2"/>
          </rPr>
          <t xml:space="preserve">La partie des heures supplémentaires cumulées qui dépasse 8037 euros devient imposable
</t>
        </r>
      </text>
    </comment>
    <comment ref="E105" authorId="0" shapeId="0" xr:uid="{51A758D1-14E1-453A-AE8C-72DEB2F9EE79}">
      <text>
        <r>
          <rPr>
            <sz val="9"/>
            <color indexed="81"/>
            <rFont val="Tahoma"/>
            <family val="2"/>
          </rPr>
          <t xml:space="preserve">Ce montant est reporté dans le BP 
</t>
        </r>
      </text>
    </comment>
    <comment ref="D133" authorId="0" shapeId="0" xr:uid="{96C3D07A-6808-4CA9-8D05-68A28A677E4E}">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7" authorId="0" shapeId="0" xr:uid="{A5EAFEDF-1B30-4A6B-9C82-40BE351D59C1}">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8" authorId="0" shapeId="0" xr:uid="{E14B13F6-0FCB-4BAF-A7F9-AA20B980A685}">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sharedStrings.xml><?xml version="1.0" encoding="utf-8"?>
<sst xmlns="http://schemas.openxmlformats.org/spreadsheetml/2006/main" count="425" uniqueCount="148">
  <si>
    <t xml:space="preserve">La feuille Heures supplémentaires comprend 3 parties </t>
  </si>
  <si>
    <t xml:space="preserve">* Au Paragraphe 1 vous avez le calcul du taux de réduction des charges salariales qui sera appliqué au montant des heures supplémentaires défiscalisées du mois </t>
  </si>
  <si>
    <t>( dans la mesure évidemment où la valeur des heures supplémentaires effectuées sur l'année civile n'a pas dépassé un montant de 8037 euros bruts soit 7500 net)</t>
  </si>
  <si>
    <t>Ce taux sera reporté sur le Bulletin de paie à la Ligne 72</t>
  </si>
  <si>
    <t xml:space="preserve">Cf les exemples donnés </t>
  </si>
  <si>
    <t xml:space="preserve">Tableau 1 </t>
  </si>
  <si>
    <t>Ce taux est au maximum de 11,31%</t>
  </si>
  <si>
    <t xml:space="preserve">Le Tableau 2 effectue le suivi du montant des heures supplémentaires défiscalisées effectuées afin de surveiller si la limite de 8037 euros est dépassée ou non </t>
  </si>
  <si>
    <t xml:space="preserve">*au paragraphe 2 sont repris tous les éléments du bulletin de paie qui vont permettre de déterminer le Net Imposable du mois </t>
  </si>
  <si>
    <t xml:space="preserve">Il faudra être vigilant ici si vous utilisez la maquette sur 1 mois siolé ou la maquette sur 3 mois en régularisation progressive. </t>
  </si>
  <si>
    <t xml:space="preserve">et que vous crééez de nouvelles cotisations  frais de santé et prévoyance complémentaire. </t>
  </si>
  <si>
    <t xml:space="preserve">Il faudra bien veiller à reporter aux Lignes 98 et 99 les éventuelles cotisations qui auront été insérées sur le BP en plus de celles </t>
  </si>
  <si>
    <t xml:space="preserve">données en paramètrage. </t>
  </si>
  <si>
    <t xml:space="preserve">* au Paragraphe 3 vous avez un mini-programme ( une "routine") qui vous permet compte tenu  des éléments reportés aux Lignes </t>
  </si>
  <si>
    <t xml:space="preserve">de calculer la base CSG CRDS  dans tous les cas de figure </t>
  </si>
  <si>
    <t xml:space="preserve">Parmi les fichiers disponibles en téléchargement vous avez des exercices d'application sur ce thème pour vous entraîner. </t>
  </si>
  <si>
    <t xml:space="preserve">Tableau 1. </t>
  </si>
  <si>
    <t>MOIS</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</si>
  <si>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</si>
  <si>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</si>
  <si>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</si>
  <si>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</si>
  <si>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</si>
  <si>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</si>
  <si>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</si>
  <si>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</si>
  <si>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</si>
  <si>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</si>
  <si>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JANVIER</t>
  </si>
  <si>
    <t>FEVRIER</t>
  </si>
  <si>
    <t>MARS</t>
  </si>
  <si>
    <t>AVRIL</t>
  </si>
  <si>
    <t>MAI</t>
  </si>
  <si>
    <t>JUIN</t>
  </si>
  <si>
    <t>JUILLET</t>
  </si>
  <si>
    <t>AOÛT</t>
  </si>
  <si>
    <t>SEPTEMBRE</t>
  </si>
  <si>
    <t>OCTOBRE</t>
  </si>
  <si>
    <t>NOVEMBRE</t>
  </si>
  <si>
    <t>DÉCEMBRE</t>
  </si>
  <si>
    <t xml:space="preserve">Tableau 2 </t>
  </si>
  <si>
    <t xml:space="preserve">Contribution d'Equilibre Technique CET T1 / CET T2 </t>
  </si>
  <si>
    <t xml:space="preserve">1. Détermination du taux de réduction de cotisations applicable aux heures supplémentairs ( Cellule E 68 du Bulletin de Paie)  </t>
  </si>
  <si>
    <t>Colonne 1</t>
  </si>
  <si>
    <t>Colonne 2</t>
  </si>
  <si>
    <t>Colonne 3</t>
  </si>
  <si>
    <t>Colonne 4</t>
  </si>
  <si>
    <t>Colonne 5</t>
  </si>
  <si>
    <t>Colonne 6</t>
  </si>
  <si>
    <t>Colonne 7</t>
  </si>
  <si>
    <t>Colonne 8</t>
  </si>
  <si>
    <t>Colonne 9</t>
  </si>
  <si>
    <t xml:space="preserve"> T1  CUMULEE </t>
  </si>
  <si>
    <t xml:space="preserve">T1 du MOIS </t>
  </si>
  <si>
    <t xml:space="preserve">MARTINO </t>
  </si>
  <si>
    <t>Taux</t>
  </si>
  <si>
    <t xml:space="preserve">Base du mois </t>
  </si>
  <si>
    <t xml:space="preserve">Montants  du mois </t>
  </si>
  <si>
    <t>Sécurité Sociale Plafonnée</t>
  </si>
  <si>
    <t xml:space="preserve">Sécurité Sociale déplafonnée </t>
  </si>
  <si>
    <t>Complémentaire T1</t>
  </si>
  <si>
    <t xml:space="preserve">Complémentaire T2 </t>
  </si>
  <si>
    <t xml:space="preserve">TOTAL </t>
  </si>
  <si>
    <t xml:space="preserve">Rapport au salaire brut </t>
  </si>
  <si>
    <t xml:space="preserve">Tableau 2. </t>
  </si>
  <si>
    <t xml:space="preserve">Suivi Heures supplémentaires / Heures complémentaires </t>
  </si>
  <si>
    <t>A</t>
  </si>
  <si>
    <t>B</t>
  </si>
  <si>
    <t>C</t>
  </si>
  <si>
    <t>D</t>
  </si>
  <si>
    <t>E</t>
  </si>
  <si>
    <t>F</t>
  </si>
  <si>
    <t>G</t>
  </si>
  <si>
    <t xml:space="preserve">Montant Cumulé des heures supplémentaires en début de mois </t>
  </si>
  <si>
    <t xml:space="preserve">Montant des heures supp/ Compl du mois </t>
  </si>
  <si>
    <t xml:space="preserve">Montant Cumulé des Heures Supplémentaires n Fin de mois </t>
  </si>
  <si>
    <t xml:space="preserve">Heures Supplémentaires défiscalisées du mois </t>
  </si>
  <si>
    <t xml:space="preserve">Réduction  du mois </t>
  </si>
  <si>
    <t xml:space="preserve">Heures supplémentaires non défiscalisées du mois </t>
  </si>
  <si>
    <t>Février</t>
  </si>
  <si>
    <t>Mars</t>
  </si>
  <si>
    <t>Avril</t>
  </si>
  <si>
    <t>Mai</t>
  </si>
  <si>
    <t>Juin</t>
  </si>
  <si>
    <t>Juillet</t>
  </si>
  <si>
    <t>Août</t>
  </si>
  <si>
    <t>Septembre</t>
  </si>
  <si>
    <t>Octobre</t>
  </si>
  <si>
    <t>Novembre</t>
  </si>
  <si>
    <t>Décembre</t>
  </si>
  <si>
    <t xml:space="preserve">2. Détermination du net imposable </t>
  </si>
  <si>
    <t xml:space="preserve">Mai </t>
  </si>
  <si>
    <t xml:space="preserve">Juillet </t>
  </si>
  <si>
    <t xml:space="preserve">Salaire brut hors Heures suppl / compl et hors AN </t>
  </si>
  <si>
    <t>Heures Suppl/ Compl non défiscalisées</t>
  </si>
  <si>
    <t>TOTAL 1</t>
  </si>
  <si>
    <t xml:space="preserve">Avantages en nature </t>
  </si>
  <si>
    <t xml:space="preserve">Avantage  en nature TR </t>
  </si>
  <si>
    <t xml:space="preserve">Total des Avantages en nature du mois </t>
  </si>
  <si>
    <t>Heures Suppl / Compl</t>
  </si>
  <si>
    <t xml:space="preserve">CSG 6,8 % déductible hors Hsuppl / Compl  défiscalisées </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</si>
  <si>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</si>
  <si>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</si>
  <si>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</si>
  <si>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</si>
  <si>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</si>
  <si>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</si>
  <si>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Total PP Prévoyance complémentaire ( y compris retraite Supplémentaire Art 83)</t>
  </si>
  <si>
    <t xml:space="preserve">TR à intégrer dans le Net Imposable </t>
  </si>
  <si>
    <t xml:space="preserve">IJSS nettes  à  INTEGRER dans le NET IMPOSABLE </t>
  </si>
  <si>
    <t xml:space="preserve">Net Imposable </t>
  </si>
  <si>
    <t xml:space="preserve">Heures supplémentaires ayant dépassé 8037  euros </t>
  </si>
  <si>
    <t xml:space="preserve">PP des TR à réintégrer  </t>
  </si>
  <si>
    <t xml:space="preserve">Net imposable </t>
  </si>
  <si>
    <t>Mars MARTINO</t>
  </si>
  <si>
    <t xml:space="preserve">Heures supplémentaires cumulées </t>
  </si>
  <si>
    <t xml:space="preserve">Heures supplémentaires du mois </t>
  </si>
  <si>
    <t>Heures supplémentaires du mois Cumulées  au-dela de 8037</t>
  </si>
  <si>
    <t>Heures supplémentaires du mois  au-dela de 8037</t>
  </si>
  <si>
    <t xml:space="preserve">Janvier </t>
  </si>
  <si>
    <t xml:space="preserve">Février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</si>
  <si>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</si>
  <si>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</si>
  <si>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</si>
  <si>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</si>
  <si>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</si>
  <si>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</si>
  <si>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</si>
  <si>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</si>
  <si>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3. Routine calcul base CSG CRDS </t>
  </si>
  <si>
    <t>PMSS</t>
  </si>
  <si>
    <t xml:space="preserve">Cas du dépassement de la limite de 4*PMSS et Base CSG CRDS </t>
  </si>
  <si>
    <t xml:space="preserve">Limite </t>
  </si>
  <si>
    <t>Salaire de base hors HS</t>
  </si>
  <si>
    <t xml:space="preserve">Heures Suppl et Compl. </t>
  </si>
  <si>
    <t>Heures Suppl défiscalisées</t>
  </si>
  <si>
    <t>Salaire brut</t>
  </si>
  <si>
    <t xml:space="preserve">Prévoyance et mutuelle </t>
  </si>
  <si>
    <t xml:space="preserve">Base </t>
  </si>
  <si>
    <t>CSG  déductible Hors Heures Sup.</t>
  </si>
  <si>
    <t>CSG Non déductible Heures Suppl</t>
  </si>
  <si>
    <t xml:space="preserve">CSG déductible sur Heures Sup </t>
  </si>
  <si>
    <t>CSG / CRDS Non déductible hors heures Supp</t>
  </si>
  <si>
    <t>CSG CRDS Non Déductible sur Heures Sup</t>
  </si>
  <si>
    <t xml:space="preserve">Réduction de Cotisation sur heures Sup </t>
  </si>
  <si>
    <t xml:space="preserve">2. Calcul du Net imposable </t>
  </si>
  <si>
    <t xml:space="preserve">Mars X </t>
  </si>
  <si>
    <t xml:space="preserve">3. Routine Calcul Base CSG CRDS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</si>
</sst>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 #,##0.00\ _€_-;\-* #,##0.00\ _€_-;_-* &quot;-&quot;??\ _€_-;_-@_-"/>
    <numFmt numFmtId="165" formatCode="\ #,##0.00&quot;    &quot;;\-#,##0.00&quot;    &quot;;&quot; -&quot;#&quot;    &quot;;@\ "/>
    <numFmt numFmtId="166" formatCode="\ #,##0.00&quot;    &quot;;\-#,##0.00&quot;    &quot;;&quot; -&quot;#&quot;    &quot;;\ @\ "/>
    <numFmt numFmtId="167" formatCode="\ #,##0&quot;    &quot;;\-#,##0&quot;    &quot;;&quot; -&quot;#&quot;    &quot;;@\ "/>
    <numFmt numFmtId="168" formatCode="0.000%"/>
    <numFmt numFmtId="169" formatCode="#,##0.00_ ;\-#,##0.00\ "/>
    <numFmt numFmtId="170" formatCode="_-* #,##0.00000000\ _€_-;\-* #,##0.00000000\ _€_-;_-* &quot;-&quot;????????\ _€_-;_-@_-"/>
    <numFmt numFmtId="171" formatCode="_-* #,##0.00000000\ _€_-;\-* #,##0.00000000\ _€_-;_-* &quot;-&quot;??\ _€_-;_-@_-"/>
    <numFmt numFmtId="172" formatCode="_-* #,##0.00000\ _€_-;\-* #,##0.00000\ _€_-;_-* &quot;-&quot;??\ _€_-;_-@_-"/>
    <numFmt numFmtId="173" formatCode="_-* #,##0.0000_-;\-* #,##0.0000_-;_-* &quot;-&quot;??_-;_-@_-"/>
    <numFmt numFmtId="174" formatCode="_-* #,##0.0000\ _€_-;\-* #,##0.0000\ _€_-;_-* &quot;-&quot;????\ _€_-;_-@_-"/>
  </numFmts>
  <fonts count="26"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2"/>
      <color theme="1"/>
      <name val="Times New Roman"/>
      <family val="1"/>
    </font>
    <font>
      <b/>
      <sz val="8"/>
      <color theme="1"/>
      <name val="Times New Roman"/>
      <family val="1"/>
    </font>
    <font>
      <sz val="8"/>
      <color theme="1"/>
      <name val="Times New Roman"/>
      <family val="1"/>
    </font>
    <font>
      <sz val="11"/>
      <color theme="1"/>
      <name val="Times New Roman"/>
      <family val="1"/>
    </font>
    <font>
      <b/>
      <sz val="11"/>
      <color theme="1"/>
      <name val="Times New Roman"/>
      <family val="1"/>
    </font>
    <font>
      <sz val="10"/>
      <name val="Times New Roman"/>
      <family val="1"/>
    </font>
    <font>
      <sz val="8"/>
      <name val="Times New Roman"/>
      <family val="1"/>
    </font>
    <font>
      <sz val="11"/>
      <color indexed="8"/>
      <name val="Times New Roman"/>
      <family val="1"/>
    </font>
    <font>
      <sz val="12"/>
      <name val="Times New Roman"/>
      <family val="1"/>
    </font>
    <font>
      <sz val="8"/>
      <color rgb="FF000000"/>
      <name val="Times New Roman"/>
      <family val="1"/>
    </font>
    <font>
      <sz val="9"/>
      <name val="Times New Roman"/>
      <family val="1"/>
    </font>
    <font>
      <sz val="8"/>
      <color theme="1"/>
      <name val="Calibri"/>
      <family val="2"/>
      <scheme val="minor"/>
    </font>
    <font>
      <sz val="9"/>
      <color theme="1"/>
      <name val="Calibri"/>
      <family val="2"/>
      <scheme val="minor"/>
    </font>
    <font>
      <b/>
      <sz val="8"/>
      <color theme="1"/>
      <name val="Calibri"/>
      <family val="2"/>
      <scheme val="minor"/>
    </font>
    <font>
      <u/>
      <sz val="11"/>
      <color theme="1"/>
      <name val="Calibri"/>
      <family val="2"/>
      <scheme val="minor"/>
    </font>
    <font>
      <b/>
      <sz val="9"/>
      <color theme="1"/>
      <name val="Calibri"/>
      <family val="2"/>
      <scheme val="minor"/>
    </font>
    <font>
      <sz val="10"/>
      <color theme="1"/>
      <name val="Calibri"/>
      <family val="2"/>
      <scheme val="minor"/>
    </font>
    <font>
      <sz val="10"/>
      <color theme="1"/>
      <name val="Times New Roman"/>
      <family val="1"/>
    </font>
    <font>
      <sz val="9"/>
      <color indexed="81"/>
      <name val="Tahoma"/>
      <family val="2"/>
    </font>
    <font>
      <b/>
      <sz val="9"/>
      <color indexed="81"/>
      <name val="Tahoma"/>
      <family val="2"/>
    </font>
    <font>
      <u/>
      <sz val="11"/>
      <color theme="0"/>
      <name val="Calibri"/>
      <family val="2"/>
      <scheme val="minor"/>
    </font>
    <font>
      <b/>
      <sz val="1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7"/>
        <bgColor indexed="64"/>
      </patternFill>
    </fill>
    <fill>
      <patternFill patternType="solid">
        <fgColor rgb="FF00B0F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02">
    <xf numFmtId="0" fontId="0" fillId="0" borderId="0" xfId="0"/>
    <xf numFmtId="0" fontId="4" fillId="0" borderId="0" xfId="0" applyFont="1"/>
    <xf numFmtId="0" fontId="0" fillId="0" borderId="0" xfId="0" applyAlignment="1">
      <alignment horizontal="center"/>
    </xf>
    <xf numFmtId="0" fontId="5" fillId="0" borderId="1" xfId="0" applyFont="1" applyBorder="1" applyAlignment="1">
      <alignment horizontal="center" vertical="center" wrapText="1"/>
    </xf>
    <xf numFmtId="0" fontId="6" fillId="0" borderId="0" xfId="0" applyFont="1"/>
    <xf numFmtId="0" fontId="6" fillId="0" borderId="1" xfId="0" applyFont="1" applyBorder="1" applyAlignment="1">
      <alignment horizontal="center" vertical="center" wrapText="1"/>
    </xf>
    <xf numFmtId="164" fontId="6" fillId="2" borderId="1" xfId="0" applyNumberFormat="1" applyFont="1" applyFill="1" applyBorder="1" applyAlignment="1">
      <alignment horizontal="center" vertical="center" wrapText="1"/>
    </xf>
    <xf numFmtId="165" fontId="6" fillId="2" borderId="1" xfId="0" applyNumberFormat="1" applyFont="1" applyFill="1" applyBorder="1" applyAlignment="1">
      <alignment horizontal="center" vertical="center" wrapText="1"/>
    </xf>
    <xf numFmtId="165" fontId="6" fillId="0" borderId="1" xfId="0" applyNumberFormat="1" applyFont="1" applyBorder="1" applyAlignment="1">
      <alignment horizontal="center" vertical="center" wrapText="1"/>
    </xf>
    <xf numFmtId="0" fontId="7" fillId="0" borderId="0" xfId="0" applyFont="1"/>
    <xf numFmtId="164" fontId="7"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0" fontId="7" fillId="0" borderId="0" xfId="0" applyFont="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0" xfId="0" applyFont="1" applyAlignment="1">
      <alignment horizontal="center" wrapText="1"/>
    </xf>
    <xf numFmtId="0" fontId="8" fillId="2" borderId="3" xfId="0" applyFont="1" applyFill="1" applyBorder="1" applyAlignment="1">
      <alignment horizontal="center" vertical="center" wrapText="1"/>
    </xf>
    <xf numFmtId="0" fontId="7" fillId="0" borderId="0" xfId="0" applyFont="1" applyAlignment="1">
      <alignment wrapText="1"/>
    </xf>
    <xf numFmtId="165" fontId="9" fillId="0" borderId="0" xfId="1" applyNumberFormat="1" applyFont="1" applyBorder="1" applyAlignment="1">
      <alignment horizontal="center" vertical="center" wrapText="1"/>
    </xf>
    <xf numFmtId="0" fontId="8"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0" fillId="0" borderId="0" xfId="0" applyFont="1"/>
    <xf numFmtId="0" fontId="10" fillId="0" borderId="0" xfId="0" applyFont="1" applyAlignment="1">
      <alignment horizontal="center" vertical="center" wrapText="1"/>
    </xf>
    <xf numFmtId="165" fontId="10" fillId="0" borderId="1" xfId="1" applyNumberFormat="1" applyFont="1" applyBorder="1" applyAlignment="1">
      <alignment horizontal="left" vertical="center"/>
    </xf>
    <xf numFmtId="164" fontId="6" fillId="0" borderId="1" xfId="0" applyNumberFormat="1" applyFont="1" applyBorder="1" applyAlignment="1">
      <alignment horizontal="center" vertical="center" wrapText="1"/>
    </xf>
    <xf numFmtId="165" fontId="10" fillId="0" borderId="1" xfId="1" applyNumberFormat="1" applyFont="1" applyBorder="1" applyAlignment="1">
      <alignment horizontal="center" vertical="center" wrapText="1"/>
    </xf>
    <xf numFmtId="165" fontId="10" fillId="0" borderId="1" xfId="1" quotePrefix="1" applyNumberFormat="1" applyFont="1" applyBorder="1" applyAlignment="1">
      <alignment horizontal="center" vertical="center" wrapText="1"/>
    </xf>
    <xf numFmtId="166" fontId="11" fillId="0" borderId="0" xfId="1" applyNumberFormat="1" applyFont="1"/>
    <xf numFmtId="165"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65" fontId="10" fillId="0" borderId="0" xfId="1" applyNumberFormat="1" applyFont="1" applyAlignment="1">
      <alignment horizontal="left" vertical="center"/>
    </xf>
    <xf numFmtId="164" fontId="7" fillId="0" borderId="5" xfId="0" applyNumberFormat="1" applyFont="1" applyBorder="1" applyAlignment="1">
      <alignment horizontal="center" vertical="center" wrapText="1"/>
    </xf>
    <xf numFmtId="165" fontId="9" fillId="0" borderId="5" xfId="1" applyNumberFormat="1" applyFont="1" applyBorder="1" applyAlignment="1">
      <alignment horizontal="center" vertical="center" wrapText="1"/>
    </xf>
    <xf numFmtId="165" fontId="9" fillId="0" borderId="0" xfId="1" applyNumberFormat="1" applyFont="1" applyAlignment="1">
      <alignment horizontal="center" vertical="center" wrapText="1"/>
    </xf>
    <xf numFmtId="165" fontId="9" fillId="0" borderId="0" xfId="1" quotePrefix="1" applyNumberFormat="1" applyFont="1" applyAlignment="1">
      <alignment horizontal="center" vertical="center" wrapText="1"/>
    </xf>
    <xf numFmtId="164" fontId="7" fillId="0" borderId="0" xfId="0" applyNumberFormat="1" applyFont="1" applyAlignment="1">
      <alignment horizontal="center" vertical="center" wrapText="1"/>
    </xf>
    <xf numFmtId="165" fontId="9" fillId="0" borderId="0" xfId="1" applyNumberFormat="1" applyFont="1" applyBorder="1" applyAlignment="1">
      <alignment horizontal="center" vertical="center" wrapText="1"/>
    </xf>
    <xf numFmtId="167" fontId="10" fillId="0" borderId="6" xfId="1" applyNumberFormat="1"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165" fontId="9" fillId="0" borderId="9" xfId="1" applyNumberFormat="1" applyFont="1" applyBorder="1" applyAlignment="1">
      <alignment horizontal="center" vertical="center" wrapText="1"/>
    </xf>
    <xf numFmtId="165" fontId="9" fillId="0" borderId="1" xfId="1" applyNumberFormat="1" applyFont="1" applyBorder="1" applyAlignment="1">
      <alignment horizontal="center" vertical="center" wrapText="1"/>
    </xf>
    <xf numFmtId="0" fontId="0" fillId="0" borderId="10" xfId="0" applyBorder="1"/>
    <xf numFmtId="43" fontId="13" fillId="0" borderId="1" xfId="1" applyFont="1" applyBorder="1" applyAlignment="1">
      <alignment horizontal="center" vertical="center" wrapText="1"/>
    </xf>
    <xf numFmtId="43" fontId="13" fillId="0" borderId="1" xfId="1" applyFont="1" applyFill="1" applyBorder="1" applyAlignment="1">
      <alignment horizontal="center" vertical="center" wrapText="1"/>
    </xf>
    <xf numFmtId="43" fontId="13" fillId="0" borderId="0" xfId="1" applyFont="1" applyBorder="1" applyAlignment="1">
      <alignment horizontal="center" vertical="center" wrapText="1"/>
    </xf>
    <xf numFmtId="43" fontId="13" fillId="0" borderId="0" xfId="1" applyFont="1" applyFill="1" applyBorder="1" applyAlignment="1">
      <alignment horizontal="center" vertical="center" wrapText="1"/>
    </xf>
    <xf numFmtId="43" fontId="13" fillId="0" borderId="8" xfId="1"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0" fontId="13" fillId="0" borderId="1" xfId="1"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4" fontId="13" fillId="0" borderId="0" xfId="0" applyNumberFormat="1" applyFont="1" applyAlignment="1">
      <alignment horizontal="center" vertical="center" wrapText="1"/>
    </xf>
    <xf numFmtId="165" fontId="15" fillId="0" borderId="0" xfId="0" applyNumberFormat="1" applyFont="1" applyAlignment="1">
      <alignment horizontal="center" vertical="center" wrapText="1"/>
    </xf>
    <xf numFmtId="165" fontId="15" fillId="0" borderId="8" xfId="0" applyNumberFormat="1" applyFont="1" applyBorder="1" applyAlignment="1">
      <alignment horizontal="center" vertical="center" wrapText="1"/>
    </xf>
    <xf numFmtId="165" fontId="15" fillId="0" borderId="1" xfId="0" applyNumberFormat="1" applyFont="1" applyBorder="1"/>
    <xf numFmtId="0" fontId="15" fillId="0" borderId="1" xfId="0" quotePrefix="1" applyFont="1" applyBorder="1"/>
    <xf numFmtId="0" fontId="15" fillId="0" borderId="1" xfId="0" applyFont="1" applyBorder="1"/>
    <xf numFmtId="164" fontId="15" fillId="0" borderId="1" xfId="0" applyNumberFormat="1" applyFont="1" applyBorder="1"/>
    <xf numFmtId="43" fontId="13" fillId="0" borderId="1" xfId="1" applyFont="1" applyBorder="1" applyAlignment="1">
      <alignment vertical="center" wrapText="1"/>
    </xf>
    <xf numFmtId="168" fontId="15" fillId="0" borderId="1" xfId="2" applyNumberFormat="1" applyFont="1" applyBorder="1" applyAlignment="1">
      <alignment vertical="center" wrapText="1"/>
    </xf>
    <xf numFmtId="43" fontId="15" fillId="0" borderId="1" xfId="1" applyFont="1" applyBorder="1" applyAlignment="1">
      <alignment horizontal="center" vertical="center" wrapText="1"/>
    </xf>
    <xf numFmtId="4" fontId="15" fillId="0" borderId="0" xfId="0" applyNumberFormat="1" applyFont="1" applyAlignment="1">
      <alignment horizontal="center" vertical="center" wrapText="1"/>
    </xf>
    <xf numFmtId="169" fontId="15" fillId="0" borderId="1" xfId="0" applyNumberFormat="1" applyFont="1" applyBorder="1"/>
    <xf numFmtId="0" fontId="16" fillId="0" borderId="1" xfId="0" applyFont="1" applyBorder="1" applyAlignment="1">
      <alignment horizontal="center"/>
    </xf>
    <xf numFmtId="43" fontId="16" fillId="0" borderId="0" xfId="1" applyFont="1" applyBorder="1" applyAlignment="1">
      <alignment horizontal="center"/>
    </xf>
    <xf numFmtId="0" fontId="16" fillId="0" borderId="0" xfId="0" applyFont="1"/>
    <xf numFmtId="4" fontId="17" fillId="0" borderId="1" xfId="0" applyNumberFormat="1" applyFont="1" applyBorder="1" applyAlignment="1">
      <alignment horizontal="center" vertical="center" wrapText="1"/>
    </xf>
    <xf numFmtId="4" fontId="17" fillId="0" borderId="0" xfId="0" applyNumberFormat="1" applyFont="1" applyAlignment="1">
      <alignment horizontal="center" vertical="center" wrapText="1"/>
    </xf>
    <xf numFmtId="43" fontId="16" fillId="0" borderId="8" xfId="1" applyFont="1" applyBorder="1"/>
    <xf numFmtId="43" fontId="16" fillId="0" borderId="1" xfId="1" applyFont="1" applyBorder="1"/>
    <xf numFmtId="0" fontId="7" fillId="0" borderId="1" xfId="0" applyFont="1" applyBorder="1" applyAlignment="1">
      <alignment horizontal="center"/>
    </xf>
    <xf numFmtId="0" fontId="0" fillId="0" borderId="3" xfId="0" applyBorder="1" applyAlignment="1">
      <alignment horizontal="center"/>
    </xf>
    <xf numFmtId="169" fontId="0" fillId="0" borderId="3" xfId="0" applyNumberFormat="1" applyBorder="1"/>
    <xf numFmtId="10" fontId="4" fillId="0" borderId="1" xfId="2" applyNumberFormat="1" applyFont="1" applyBorder="1" applyAlignment="1">
      <alignment horizontal="center" vertical="center"/>
    </xf>
    <xf numFmtId="169" fontId="0" fillId="0" borderId="0" xfId="0" applyNumberFormat="1"/>
    <xf numFmtId="164" fontId="0" fillId="0" borderId="0" xfId="0" applyNumberFormat="1"/>
    <xf numFmtId="0" fontId="0" fillId="0" borderId="0" xfId="0" applyAlignment="1">
      <alignment horizontal="center" vertical="center" wrapText="1"/>
    </xf>
    <xf numFmtId="0" fontId="18" fillId="0" borderId="0" xfId="0" applyFont="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19" fillId="0" borderId="0" xfId="0" applyFont="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wrapText="1"/>
    </xf>
    <xf numFmtId="170" fontId="0" fillId="0" borderId="0" xfId="0" applyNumberFormat="1"/>
    <xf numFmtId="0" fontId="15" fillId="0" borderId="5"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xf numFmtId="43" fontId="20" fillId="0" borderId="1" xfId="1" applyFont="1" applyBorder="1" applyAlignment="1">
      <alignment horizontal="center" vertical="center" wrapText="1"/>
    </xf>
    <xf numFmtId="4" fontId="20" fillId="2" borderId="1" xfId="0" applyNumberFormat="1" applyFont="1" applyFill="1" applyBorder="1" applyAlignment="1">
      <alignment horizontal="center" vertical="center" wrapText="1"/>
    </xf>
    <xf numFmtId="4" fontId="20" fillId="0" borderId="1" xfId="0" applyNumberFormat="1" applyFont="1" applyBorder="1" applyAlignment="1">
      <alignment horizontal="center" vertical="center" wrapText="1"/>
    </xf>
    <xf numFmtId="171" fontId="20" fillId="0" borderId="1" xfId="1" applyNumberFormat="1" applyFont="1" applyBorder="1" applyAlignment="1">
      <alignment horizontal="center" vertical="center" wrapText="1"/>
    </xf>
    <xf numFmtId="4" fontId="21" fillId="0" borderId="7" xfId="0" applyNumberFormat="1" applyFont="1" applyBorder="1" applyAlignment="1">
      <alignment horizontal="center" vertical="center" wrapText="1"/>
    </xf>
    <xf numFmtId="4" fontId="21" fillId="0" borderId="1" xfId="0" applyNumberFormat="1" applyFont="1" applyBorder="1" applyAlignment="1">
      <alignment horizontal="center" vertical="center" wrapText="1"/>
    </xf>
    <xf numFmtId="4" fontId="21" fillId="0" borderId="0" xfId="0" applyNumberFormat="1" applyFont="1" applyAlignment="1">
      <alignment horizontal="center" vertical="center" wrapText="1"/>
    </xf>
    <xf numFmtId="0" fontId="20" fillId="0" borderId="1" xfId="0" applyFont="1" applyBorder="1" applyAlignment="1">
      <alignment horizontal="center" vertical="center" wrapText="1"/>
    </xf>
    <xf numFmtId="4" fontId="21" fillId="2" borderId="7" xfId="0" applyNumberFormat="1" applyFont="1" applyFill="1" applyBorder="1" applyAlignment="1">
      <alignment horizontal="center" vertical="center" wrapText="1"/>
    </xf>
    <xf numFmtId="0" fontId="20" fillId="0" borderId="0" xfId="0" applyFont="1" applyAlignment="1">
      <alignment horizontal="center" vertical="center" wrapText="1"/>
    </xf>
    <xf numFmtId="164" fontId="15" fillId="0" borderId="0" xfId="0" applyNumberFormat="1" applyFont="1" applyAlignment="1">
      <alignment horizontal="center" vertical="center" wrapText="1"/>
    </xf>
    <xf numFmtId="172" fontId="15" fillId="0" borderId="0" xfId="0" applyNumberFormat="1" applyFont="1" applyAlignment="1">
      <alignment horizontal="center" vertical="center" wrapText="1"/>
    </xf>
    <xf numFmtId="4" fontId="15" fillId="0" borderId="1" xfId="0" applyNumberFormat="1" applyFont="1" applyBorder="1" applyAlignment="1">
      <alignment horizontal="center" vertical="center" wrapText="1"/>
    </xf>
    <xf numFmtId="171" fontId="15" fillId="0" borderId="1" xfId="1" applyNumberFormat="1" applyFont="1" applyBorder="1" applyAlignment="1">
      <alignment horizontal="center" vertical="center" wrapText="1"/>
    </xf>
    <xf numFmtId="4" fontId="6" fillId="3" borderId="7" xfId="0" applyNumberFormat="1" applyFont="1" applyFill="1" applyBorder="1" applyAlignment="1">
      <alignment horizontal="center" vertical="center" wrapText="1"/>
    </xf>
    <xf numFmtId="4" fontId="6" fillId="3" borderId="12" xfId="0" applyNumberFormat="1" applyFont="1" applyFill="1" applyBorder="1" applyAlignment="1">
      <alignment horizontal="center" vertical="center" wrapText="1"/>
    </xf>
    <xf numFmtId="4" fontId="10" fillId="0" borderId="1" xfId="0" applyNumberFormat="1" applyFont="1" applyBorder="1" applyAlignment="1">
      <alignment horizontal="center" vertical="center" wrapText="1"/>
    </xf>
    <xf numFmtId="43" fontId="15" fillId="0" borderId="0" xfId="1" applyFont="1" applyFill="1" applyBorder="1" applyAlignment="1">
      <alignment horizontal="center" vertical="center" wrapText="1"/>
    </xf>
    <xf numFmtId="4" fontId="0" fillId="0" borderId="0" xfId="0" applyNumberFormat="1"/>
    <xf numFmtId="4" fontId="15" fillId="0" borderId="1" xfId="0" applyNumberFormat="1" applyFont="1" applyBorder="1"/>
    <xf numFmtId="0" fontId="15" fillId="0" borderId="1" xfId="0" applyFont="1" applyBorder="1" applyAlignment="1">
      <alignment horizontal="center"/>
    </xf>
    <xf numFmtId="0" fontId="0" fillId="0" borderId="11" xfId="0" applyBorder="1" applyAlignment="1">
      <alignment horizontal="center"/>
    </xf>
    <xf numFmtId="164" fontId="0" fillId="0" borderId="11" xfId="0" applyNumberFormat="1" applyBorder="1" applyAlignment="1">
      <alignment horizontal="center" vertical="center" wrapText="1"/>
    </xf>
    <xf numFmtId="43" fontId="1" fillId="3" borderId="11" xfId="1" applyFont="1" applyFill="1" applyBorder="1" applyAlignment="1">
      <alignment horizontal="center" vertical="center" wrapText="1"/>
    </xf>
    <xf numFmtId="43" fontId="1" fillId="0" borderId="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 fillId="3" borderId="1" xfId="1" applyFont="1" applyFill="1" applyBorder="1" applyAlignment="1">
      <alignment horizontal="center" vertical="center" wrapText="1"/>
    </xf>
    <xf numFmtId="43" fontId="1"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 fillId="0" borderId="0" xfId="1" applyFont="1" applyFill="1" applyBorder="1" applyAlignment="1">
      <alignment horizontal="center" vertical="center" wrapText="1"/>
    </xf>
    <xf numFmtId="0" fontId="0" fillId="2" borderId="0" xfId="0" applyFill="1" applyAlignment="1">
      <alignment horizontal="left" vertical="center" wrapText="1"/>
    </xf>
    <xf numFmtId="0" fontId="2" fillId="0" borderId="0" xfId="0" applyFont="1" applyAlignment="1">
      <alignment horizontal="center" vertical="center" wrapText="1"/>
    </xf>
    <xf numFmtId="0" fontId="7" fillId="0" borderId="1" xfId="0" applyFont="1" applyBorder="1" applyAlignment="1">
      <alignment horizontal="center" vertical="center"/>
    </xf>
    <xf numFmtId="0" fontId="19" fillId="0" borderId="8" xfId="0" applyFont="1" applyBorder="1" applyAlignment="1">
      <alignment horizontal="center" vertical="center" wrapText="1"/>
    </xf>
    <xf numFmtId="0" fontId="19" fillId="0" borderId="1" xfId="0" applyFont="1" applyBorder="1" applyAlignment="1">
      <alignment horizontal="center" vertical="center" wrapText="1"/>
    </xf>
    <xf numFmtId="4" fontId="6" fillId="0" borderId="1" xfId="0" applyNumberFormat="1" applyFont="1" applyBorder="1" applyAlignment="1">
      <alignment horizontal="center" vertical="center"/>
    </xf>
    <xf numFmtId="3" fontId="6" fillId="0" borderId="1" xfId="0" applyNumberFormat="1" applyFont="1" applyBorder="1" applyAlignment="1">
      <alignment horizontal="center"/>
    </xf>
    <xf numFmtId="4" fontId="15" fillId="0" borderId="0" xfId="0" applyNumberFormat="1" applyFont="1" applyAlignment="1">
      <alignment horizontal="center"/>
    </xf>
    <xf numFmtId="4" fontId="15" fillId="0" borderId="8" xfId="0" applyNumberFormat="1" applyFont="1" applyBorder="1" applyAlignment="1">
      <alignment horizontal="center"/>
    </xf>
    <xf numFmtId="4" fontId="15" fillId="0" borderId="1" xfId="0" applyNumberFormat="1" applyFont="1" applyBorder="1" applyAlignment="1">
      <alignment horizontal="center"/>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4" fontId="6" fillId="4" borderId="1" xfId="0" applyNumberFormat="1" applyFont="1" applyFill="1" applyBorder="1" applyAlignment="1">
      <alignment horizontal="center" vertical="center" wrapText="1"/>
    </xf>
    <xf numFmtId="4" fontId="6" fillId="4" borderId="1" xfId="0" quotePrefix="1" applyNumberFormat="1" applyFont="1" applyFill="1" applyBorder="1" applyAlignment="1">
      <alignment horizontal="center" vertical="center" wrapText="1"/>
    </xf>
    <xf numFmtId="3" fontId="6" fillId="0" borderId="0" xfId="0" applyNumberFormat="1" applyFont="1" applyAlignment="1">
      <alignment horizontal="center"/>
    </xf>
    <xf numFmtId="0" fontId="6" fillId="0" borderId="1" xfId="0" quotePrefix="1" applyFont="1" applyBorder="1" applyAlignment="1">
      <alignment horizontal="center" vertical="center" wrapText="1"/>
    </xf>
    <xf numFmtId="0" fontId="0" fillId="0" borderId="1" xfId="0" applyBorder="1" applyAlignment="1">
      <alignment horizontal="right"/>
    </xf>
    <xf numFmtId="43" fontId="1" fillId="0" borderId="1" xfId="1" applyFont="1" applyBorder="1" applyAlignment="1">
      <alignment horizontal="right"/>
    </xf>
    <xf numFmtId="43" fontId="15" fillId="0" borderId="1" xfId="1" applyFont="1" applyBorder="1" applyAlignment="1">
      <alignment horizontal="center"/>
    </xf>
    <xf numFmtId="0" fontId="2" fillId="0" borderId="1" xfId="0" applyFont="1" applyBorder="1" applyAlignment="1">
      <alignment horizontal="center" vertical="center" wrapText="1"/>
    </xf>
    <xf numFmtId="0" fontId="2" fillId="3" borderId="13" xfId="0" applyFont="1" applyFill="1" applyBorder="1" applyAlignment="1">
      <alignment horizontal="center" vertical="center" wrapText="1"/>
    </xf>
    <xf numFmtId="0" fontId="2" fillId="3" borderId="5" xfId="0" applyFont="1" applyFill="1" applyBorder="1" applyAlignment="1">
      <alignment horizontal="center" vertical="center" wrapText="1"/>
    </xf>
    <xf numFmtId="4" fontId="16" fillId="0" borderId="1" xfId="0" applyNumberFormat="1" applyFont="1" applyBorder="1" applyAlignment="1">
      <alignment horizontal="center"/>
    </xf>
    <xf numFmtId="4" fontId="16" fillId="0" borderId="0" xfId="0" applyNumberFormat="1" applyFont="1" applyAlignment="1">
      <alignment horizontal="center"/>
    </xf>
    <xf numFmtId="0" fontId="16" fillId="0" borderId="0" xfId="0" applyFont="1" applyAlignment="1">
      <alignment horizontal="center"/>
    </xf>
    <xf numFmtId="4" fontId="16" fillId="0" borderId="8" xfId="0" applyNumberFormat="1" applyFont="1" applyBorder="1" applyAlignment="1">
      <alignment horizontal="center"/>
    </xf>
    <xf numFmtId="4" fontId="16" fillId="0" borderId="1" xfId="0" applyNumberFormat="1" applyFont="1" applyBorder="1"/>
    <xf numFmtId="0" fontId="16" fillId="0" borderId="1" xfId="0" applyFont="1" applyBorder="1" applyAlignment="1">
      <alignment horizontal="center"/>
    </xf>
    <xf numFmtId="0" fontId="16" fillId="0" borderId="8" xfId="0" applyFont="1" applyBorder="1" applyAlignment="1">
      <alignment horizontal="center"/>
    </xf>
    <xf numFmtId="0" fontId="2" fillId="3" borderId="1" xfId="0" applyFont="1" applyFill="1" applyBorder="1" applyAlignment="1">
      <alignment horizontal="center" vertical="center" wrapText="1"/>
    </xf>
    <xf numFmtId="43" fontId="15" fillId="0" borderId="1" xfId="1" applyFont="1" applyFill="1" applyBorder="1" applyAlignment="1"/>
    <xf numFmtId="43" fontId="15" fillId="0" borderId="7" xfId="1" applyFont="1" applyFill="1" applyBorder="1" applyAlignment="1"/>
    <xf numFmtId="43" fontId="15" fillId="0" borderId="2" xfId="1" applyFont="1" applyFill="1" applyBorder="1" applyAlignment="1"/>
    <xf numFmtId="43" fontId="15" fillId="0" borderId="8" xfId="1" applyFont="1" applyFill="1" applyBorder="1" applyAlignment="1"/>
    <xf numFmtId="0" fontId="0" fillId="0" borderId="1" xfId="0" applyBorder="1"/>
    <xf numFmtId="0" fontId="0" fillId="2" borderId="0" xfId="0" applyFill="1" applyAlignment="1">
      <alignment horizontal="center"/>
    </xf>
    <xf numFmtId="0" fontId="0" fillId="0" borderId="0" xfId="0" quotePrefix="1"/>
    <xf numFmtId="43" fontId="7" fillId="0" borderId="7" xfId="1" applyFont="1" applyBorder="1" applyAlignment="1">
      <alignment horizontal="center"/>
    </xf>
    <xf numFmtId="43" fontId="7" fillId="0" borderId="8" xfId="1" applyFont="1" applyBorder="1" applyAlignment="1">
      <alignment horizontal="center"/>
    </xf>
    <xf numFmtId="43" fontId="7" fillId="0" borderId="1" xfId="1" applyFont="1" applyBorder="1" applyAlignment="1">
      <alignment horizontal="center"/>
    </xf>
    <xf numFmtId="164" fontId="7" fillId="0" borderId="0" xfId="0" applyNumberFormat="1" applyFont="1"/>
    <xf numFmtId="43" fontId="7" fillId="0" borderId="0" xfId="0" applyNumberFormat="1" applyFont="1"/>
    <xf numFmtId="0" fontId="7" fillId="0" borderId="7" xfId="0" applyFont="1" applyBorder="1" applyAlignment="1">
      <alignment horizontal="center"/>
    </xf>
    <xf numFmtId="0" fontId="7" fillId="0" borderId="8" xfId="0" applyFont="1" applyBorder="1" applyAlignment="1">
      <alignment horizontal="center"/>
    </xf>
    <xf numFmtId="10" fontId="7" fillId="0" borderId="0" xfId="2" applyNumberFormat="1" applyFont="1" applyBorder="1"/>
    <xf numFmtId="43" fontId="7" fillId="0" borderId="0" xfId="1" applyFont="1" applyBorder="1"/>
    <xf numFmtId="4" fontId="7" fillId="0" borderId="0" xfId="0" applyNumberFormat="1" applyFont="1" applyAlignment="1">
      <alignment horizontal="center"/>
    </xf>
    <xf numFmtId="43" fontId="7" fillId="0" borderId="1" xfId="0" applyNumberFormat="1" applyFont="1" applyBorder="1" applyAlignment="1">
      <alignment horizontal="center"/>
    </xf>
    <xf numFmtId="4" fontId="7" fillId="0" borderId="0" xfId="0" applyNumberFormat="1" applyFont="1"/>
    <xf numFmtId="173" fontId="7" fillId="0" borderId="0" xfId="1" applyNumberFormat="1" applyFont="1" applyBorder="1"/>
    <xf numFmtId="173" fontId="7" fillId="0" borderId="0" xfId="1" applyNumberFormat="1" applyFont="1"/>
    <xf numFmtId="0" fontId="7" fillId="0" borderId="1" xfId="0" applyFont="1" applyBorder="1" applyAlignment="1">
      <alignment horizontal="center"/>
    </xf>
    <xf numFmtId="0" fontId="21" fillId="0" borderId="7" xfId="0" applyFont="1" applyBorder="1" applyAlignment="1">
      <alignment horizontal="left"/>
    </xf>
    <xf numFmtId="0" fontId="21" fillId="0" borderId="2" xfId="0" applyFont="1" applyBorder="1" applyAlignment="1">
      <alignment horizontal="left"/>
    </xf>
    <xf numFmtId="0" fontId="21" fillId="0" borderId="8" xfId="0" applyFont="1" applyBorder="1" applyAlignment="1">
      <alignment horizontal="left"/>
    </xf>
    <xf numFmtId="10" fontId="7" fillId="0" borderId="1" xfId="0" applyNumberFormat="1" applyFont="1" applyBorder="1" applyAlignment="1">
      <alignment horizontal="center"/>
    </xf>
    <xf numFmtId="43" fontId="7" fillId="0" borderId="1" xfId="1" quotePrefix="1" applyFont="1" applyBorder="1"/>
    <xf numFmtId="174" fontId="7" fillId="0" borderId="0" xfId="0" applyNumberFormat="1" applyFont="1"/>
    <xf numFmtId="43" fontId="1" fillId="0" borderId="1" xfId="1" quotePrefix="1" applyFont="1" applyBorder="1"/>
    <xf numFmtId="0" fontId="1" fillId="0" borderId="1" xfId="0" quotePrefix="1" applyFont="1" applyBorder="1"/>
    <xf numFmtId="43" fontId="7" fillId="0" borderId="1" xfId="1" applyFont="1" applyBorder="1"/>
    <xf numFmtId="171" fontId="7" fillId="0" borderId="1" xfId="0" applyNumberFormat="1" applyFont="1" applyBorder="1" applyAlignment="1">
      <alignment horizontal="center"/>
    </xf>
    <xf numFmtId="4" fontId="6" fillId="0" borderId="1" xfId="0" applyNumberFormat="1" applyFont="1" applyBorder="1" applyAlignment="1">
      <alignment horizontal="center"/>
    </xf>
    <xf numFmtId="4" fontId="6" fillId="0" borderId="1" xfId="0" quotePrefix="1" applyNumberFormat="1" applyFont="1" applyBorder="1" applyAlignment="1">
      <alignment horizontal="center"/>
    </xf>
    <xf numFmtId="0" fontId="0" fillId="0" borderId="1" xfId="0" applyBorder="1" applyAlignment="1">
      <alignment horizontal="center"/>
    </xf>
    <xf numFmtId="164" fontId="7" fillId="0" borderId="1" xfId="0" applyNumberFormat="1" applyFont="1" applyBorder="1" applyAlignment="1">
      <alignment horizontal="center"/>
    </xf>
    <xf numFmtId="0" fontId="3" fillId="5" borderId="7"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24" fillId="5" borderId="1" xfId="0" applyFont="1" applyFill="1" applyBorder="1" applyAlignment="1">
      <alignment horizontal="center" vertical="center" wrapText="1"/>
    </xf>
    <xf numFmtId="0" fontId="0" fillId="0" borderId="0" xfId="0" applyBorder="1"/>
    <xf numFmtId="0" fontId="0" fillId="0" borderId="0" xfId="0" applyBorder="1" applyAlignment="1">
      <alignment horizontal="center"/>
    </xf>
    <xf numFmtId="0" fontId="25" fillId="2" borderId="0" xfId="0" applyFont="1" applyFill="1" applyAlignment="1">
      <alignment horizontal="center" vertical="center" wrapText="1"/>
    </xf>
    <xf numFmtId="0" fontId="25" fillId="2" borderId="0" xfId="0" applyFont="1" applyFill="1" applyAlignment="1">
      <alignment horizontal="left" vertical="center" wrapText="1"/>
    </xf>
    <xf numFmtId="0" fontId="8" fillId="2" borderId="3" xfId="0" applyFont="1" applyFill="1" applyBorder="1" applyAlignment="1">
      <alignment horizontal="left"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EXCEL%20POUR%20LA%20PAIE%202024/LE%20LIVRE/TALBE%20DES%20TAUX%20ET%20AUTRES%20EXTRAITS%20POUR%20LE%20LIVRE.xlsm" TargetMode="External"/><Relationship Id="rId1" Type="http://schemas.openxmlformats.org/officeDocument/2006/relationships/externalLinkPath" Target="/fa77d33fea66a78b/Desktop/EXCEL%20POUR%20LA%20PAIE%202024/LE%20LIVRE/TALBE%20DES%20TAUX%20ET%20AUTRES%20EXTRAITS%20POUR%20LE%20LIVRE.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d.docs.live.net/fa77d33fea66a78b/Desktop/EXCEL%20POUR%20LA%20PAIE%202024/TELECHARGEMENTS%202024/TOME%201/CHAPITRE%2012/EXERCICE%204%20%20HEURES%20SUPPLEMENTAIIRES%20C%20HSUPP%20ABSENCE%20CORRECTION.xlsx" TargetMode="External"/><Relationship Id="rId1" Type="http://schemas.openxmlformats.org/officeDocument/2006/relationships/externalLinkPath" Target="EXERCICE%204%20%20HEURES%20SUPPLEMENTAIIRES%20C%20HSUPP%20ABSENCE%20CORREC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83">
          <cell r="G83">
            <v>0</v>
          </cell>
          <cell r="J83">
            <v>0</v>
          </cell>
          <cell r="L83">
            <v>0</v>
          </cell>
          <cell r="M83">
            <v>0</v>
          </cell>
          <cell r="N83">
            <v>0</v>
          </cell>
          <cell r="O83">
            <v>0</v>
          </cell>
          <cell r="P83">
            <v>0</v>
          </cell>
        </row>
        <row r="85">
          <cell r="J85" t="e">
            <v>#DIV/0!</v>
          </cell>
        </row>
      </sheetData>
      <sheetData sheetId="11" refreshError="1"/>
      <sheetData sheetId="12" refreshError="1"/>
      <sheetData sheetId="13" refreshError="1">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refreshError="1"/>
      <sheetData sheetId="15" refreshError="1"/>
      <sheetData sheetId="16" refreshError="1"/>
      <sheetData sheetId="17" refreshError="1">
        <row r="80">
          <cell r="G80">
            <v>0</v>
          </cell>
        </row>
        <row r="81">
          <cell r="G81">
            <v>0</v>
          </cell>
        </row>
        <row r="82">
          <cell r="G82">
            <v>98.22</v>
          </cell>
        </row>
        <row r="83">
          <cell r="G83">
            <v>0</v>
          </cell>
        </row>
        <row r="84">
          <cell r="G84">
            <v>147.32</v>
          </cell>
        </row>
        <row r="85">
          <cell r="G85">
            <v>0</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efreshError="1">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efreshError="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sque de Saisie"/>
      <sheetName val="Taux Neutre"/>
      <sheetName val="Feuil2"/>
      <sheetName val="Feuil3"/>
      <sheetName val="Feuil6"/>
      <sheetName val="Feuil1"/>
      <sheetName val="Table des Taux 2024"/>
      <sheetName val="Feuil5"/>
      <sheetName val="BP Version Janvier 2023"/>
      <sheetName val="Feuil4"/>
      <sheetName val="Feuil7"/>
      <sheetName val="BP Format Juillet 2023"/>
      <sheetName val="Feuille de Contrôle "/>
      <sheetName val="Feuil8"/>
      <sheetName val="Heures Supplémentaires"/>
      <sheetName val="Red. Gen. de Cot. Janv"/>
      <sheetName val="Red. Gen. de  Cot. Mois  Isolé"/>
      <sheetName val="TR Matrice Cotisations "/>
      <sheetName val="TR Matrice Net Imposable"/>
      <sheetName val="Feuille de Contrôle Vierge "/>
      <sheetName val="Matrice IJSS Maladie"/>
      <sheetName val="Matrice IJSS Maternité"/>
      <sheetName val="Matrice IJSS AT"/>
      <sheetName val="Matrice Val Abs"/>
      <sheetName val="TRAME VIERGE BP JANVIER 2023"/>
      <sheetName val="TRAME VIERGE JUILLET 2023 "/>
    </sheetNames>
    <sheetDataSet>
      <sheetData sheetId="0"/>
      <sheetData sheetId="1"/>
      <sheetData sheetId="2"/>
      <sheetData sheetId="3"/>
      <sheetData sheetId="4"/>
      <sheetData sheetId="5"/>
      <sheetData sheetId="6"/>
      <sheetData sheetId="7"/>
      <sheetData sheetId="8"/>
      <sheetData sheetId="9"/>
      <sheetData sheetId="10"/>
      <sheetData sheetId="11">
        <row r="18">
          <cell r="K18">
            <v>0</v>
          </cell>
        </row>
        <row r="19">
          <cell r="K19">
            <v>0</v>
          </cell>
        </row>
        <row r="20">
          <cell r="K20">
            <v>0</v>
          </cell>
        </row>
        <row r="21">
          <cell r="K21">
            <v>0</v>
          </cell>
        </row>
        <row r="33">
          <cell r="D33">
            <v>3864</v>
          </cell>
          <cell r="K33">
            <v>3195.3380999999999</v>
          </cell>
        </row>
        <row r="40">
          <cell r="J40">
            <v>57.52</v>
          </cell>
        </row>
        <row r="43">
          <cell r="J43">
            <v>0</v>
          </cell>
        </row>
        <row r="44">
          <cell r="F44">
            <v>0</v>
          </cell>
          <cell r="J44">
            <v>0</v>
          </cell>
        </row>
        <row r="51">
          <cell r="D51">
            <v>3195.3380999999999</v>
          </cell>
          <cell r="E51">
            <v>6.9000000000000006E-2</v>
          </cell>
        </row>
        <row r="52">
          <cell r="D52">
            <v>3195.3380999999999</v>
          </cell>
          <cell r="E52">
            <v>4.0000000000000001E-3</v>
          </cell>
        </row>
        <row r="53">
          <cell r="D53">
            <v>3195.3380999999999</v>
          </cell>
          <cell r="E53">
            <v>4.0099999999999997E-2</v>
          </cell>
        </row>
        <row r="54">
          <cell r="D54">
            <v>0</v>
          </cell>
          <cell r="E54">
            <v>0</v>
          </cell>
        </row>
        <row r="66">
          <cell r="F66">
            <v>221.74</v>
          </cell>
        </row>
        <row r="67">
          <cell r="F67">
            <v>94.56</v>
          </cell>
        </row>
        <row r="68">
          <cell r="F68">
            <v>0</v>
          </cell>
        </row>
        <row r="69">
          <cell r="F69">
            <v>0</v>
          </cell>
        </row>
        <row r="70">
          <cell r="F70">
            <v>0</v>
          </cell>
        </row>
        <row r="73">
          <cell r="F73">
            <v>709.63999999999987</v>
          </cell>
        </row>
        <row r="75">
          <cell r="F75">
            <v>0</v>
          </cell>
          <cell r="J75">
            <v>0</v>
          </cell>
        </row>
        <row r="76">
          <cell r="F76">
            <v>31.95</v>
          </cell>
          <cell r="J76">
            <v>63.91</v>
          </cell>
        </row>
        <row r="78">
          <cell r="F78">
            <v>0</v>
          </cell>
          <cell r="J78">
            <v>0</v>
          </cell>
        </row>
      </sheetData>
      <sheetData sheetId="12"/>
      <sheetData sheetId="13"/>
      <sheetData sheetId="14">
        <row r="57">
          <cell r="D57">
            <v>0.11310000000000001</v>
          </cell>
        </row>
      </sheetData>
      <sheetData sheetId="15"/>
      <sheetData sheetId="16"/>
      <sheetData sheetId="17"/>
      <sheetData sheetId="18">
        <row r="29">
          <cell r="C29">
            <v>0</v>
          </cell>
        </row>
      </sheetData>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E CORRIGE"/>
      <sheetName val="MASQUE DE SAISIE "/>
      <sheetName val="BP VERSION JANVIER 2023"/>
      <sheetName val="BP FORMAT JUILLET 2023"/>
      <sheetName val="FEUILLE DE CONTROLE "/>
      <sheetName val="ESSENTIEL A CONNAITRE "/>
      <sheetName val="HEURES SUPPLEMENTAIRES "/>
      <sheetName val="RED. GEN. de COT. Janv"/>
      <sheetName val="RED GEN DE COT MOIS ISOLE"/>
      <sheetName val="TAUX NEUTRE "/>
      <sheetName val="TABLE DES TAUX 2024 "/>
      <sheetName val="TRAME VIERGE BP JANVIER 2023"/>
      <sheetName val="TRAME VIERGE JUILLET 2023 "/>
    </sheetNames>
    <sheetDataSet>
      <sheetData sheetId="0"/>
      <sheetData sheetId="1"/>
      <sheetData sheetId="2">
        <row r="68">
          <cell r="F68">
            <v>23.14</v>
          </cell>
        </row>
      </sheetData>
      <sheetData sheetId="3">
        <row r="18">
          <cell r="J18">
            <v>0</v>
          </cell>
        </row>
        <row r="19">
          <cell r="J19">
            <v>0</v>
          </cell>
        </row>
        <row r="20">
          <cell r="J20">
            <v>390.79</v>
          </cell>
        </row>
        <row r="21">
          <cell r="J21">
            <v>-44.41</v>
          </cell>
        </row>
        <row r="22">
          <cell r="J22">
            <v>0</v>
          </cell>
        </row>
        <row r="33">
          <cell r="C33">
            <v>3864</v>
          </cell>
          <cell r="J33">
            <v>3102.2719748698528</v>
          </cell>
        </row>
        <row r="40">
          <cell r="G40">
            <v>0</v>
          </cell>
        </row>
        <row r="43">
          <cell r="G43">
            <v>52.74</v>
          </cell>
        </row>
        <row r="44">
          <cell r="F44">
            <v>0</v>
          </cell>
          <cell r="G44">
            <v>46.53</v>
          </cell>
        </row>
        <row r="51">
          <cell r="C51">
            <v>3102.2719748698528</v>
          </cell>
          <cell r="D51">
            <v>6.9000000000000006E-2</v>
          </cell>
        </row>
        <row r="52">
          <cell r="C52">
            <v>3102.2719748698528</v>
          </cell>
          <cell r="D52">
            <v>4.0000000000000001E-3</v>
          </cell>
        </row>
        <row r="53">
          <cell r="C53">
            <v>3102.2719748698528</v>
          </cell>
          <cell r="D53">
            <v>4.0099999999999997E-2</v>
          </cell>
        </row>
        <row r="54">
          <cell r="D54">
            <v>0</v>
          </cell>
        </row>
        <row r="66">
          <cell r="F66">
            <v>190.87</v>
          </cell>
        </row>
        <row r="67">
          <cell r="F67">
            <v>81.400000000000006</v>
          </cell>
        </row>
        <row r="69">
          <cell r="F69">
            <v>0</v>
          </cell>
        </row>
        <row r="70">
          <cell r="F70">
            <v>9.8699999999999992</v>
          </cell>
        </row>
        <row r="73">
          <cell r="F73">
            <v>642.53</v>
          </cell>
        </row>
        <row r="75">
          <cell r="F75">
            <v>0</v>
          </cell>
          <cell r="G75">
            <v>0</v>
          </cell>
        </row>
        <row r="76">
          <cell r="F76">
            <v>0</v>
          </cell>
          <cell r="G76">
            <v>0</v>
          </cell>
        </row>
        <row r="78">
          <cell r="F78">
            <v>0</v>
          </cell>
          <cell r="G78">
            <v>0</v>
          </cell>
        </row>
      </sheetData>
      <sheetData sheetId="4"/>
      <sheetData sheetId="5"/>
      <sheetData sheetId="6">
        <row r="57">
          <cell r="D57">
            <v>0.11310000000000001</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401FF-B19D-4C68-9DD7-DC7E956861BF}">
  <dimension ref="B3:D32"/>
  <sheetViews>
    <sheetView tabSelected="1" workbookViewId="0">
      <selection activeCell="D19" sqref="D19"/>
    </sheetView>
  </sheetViews>
  <sheetFormatPr baseColWidth="10" defaultRowHeight="15.6" x14ac:dyDescent="0.3"/>
  <cols>
    <col min="1" max="1" width="11.5546875" style="1"/>
    <col min="2" max="2" width="14.88671875" style="1" customWidth="1"/>
    <col min="3" max="16384" width="11.5546875" style="1"/>
  </cols>
  <sheetData>
    <row r="3" spans="2:4" x14ac:dyDescent="0.3">
      <c r="B3" s="1" t="s">
        <v>0</v>
      </c>
    </row>
    <row r="5" spans="2:4" x14ac:dyDescent="0.3">
      <c r="B5" s="1" t="s">
        <v>1</v>
      </c>
    </row>
    <row r="6" spans="2:4" x14ac:dyDescent="0.3">
      <c r="B6" s="1" t="s">
        <v>2</v>
      </c>
    </row>
    <row r="7" spans="2:4" x14ac:dyDescent="0.3">
      <c r="B7" s="1" t="s">
        <v>3</v>
      </c>
    </row>
    <row r="8" spans="2:4" x14ac:dyDescent="0.3">
      <c r="D8" s="1" t="s">
        <v>4</v>
      </c>
    </row>
    <row r="10" spans="2:4" x14ac:dyDescent="0.3">
      <c r="B10" s="1" t="s">
        <v>5</v>
      </c>
      <c r="C10" s="1" t="s">
        <v>6</v>
      </c>
    </row>
    <row r="12" spans="2:4" x14ac:dyDescent="0.3">
      <c r="B12" s="1" t="s">
        <v>7</v>
      </c>
    </row>
    <row r="14" spans="2:4" x14ac:dyDescent="0.3">
      <c r="B14" s="1" t="s">
        <v>8</v>
      </c>
    </row>
    <row r="16" spans="2:4" x14ac:dyDescent="0.3">
      <c r="C16" s="1" t="s">
        <v>9</v>
      </c>
    </row>
    <row r="17" spans="2:4" x14ac:dyDescent="0.3">
      <c r="D17" s="1" t="s">
        <v>10</v>
      </c>
    </row>
    <row r="18" spans="2:4" x14ac:dyDescent="0.3">
      <c r="D18" s="1" t="s">
        <v>11</v>
      </c>
    </row>
    <row r="19" spans="2:4" x14ac:dyDescent="0.3">
      <c r="D19" s="1" t="s">
        <v>12</v>
      </c>
    </row>
    <row r="21" spans="2:4" x14ac:dyDescent="0.3">
      <c r="B21" s="1" t="s">
        <v>13</v>
      </c>
    </row>
    <row r="22" spans="2:4" x14ac:dyDescent="0.3">
      <c r="D22" s="1">
        <v>128</v>
      </c>
    </row>
    <row r="23" spans="2:4" x14ac:dyDescent="0.3">
      <c r="D23" s="1">
        <v>132</v>
      </c>
    </row>
    <row r="24" spans="2:4" x14ac:dyDescent="0.3">
      <c r="D24" s="1">
        <v>133</v>
      </c>
    </row>
    <row r="25" spans="2:4" x14ac:dyDescent="0.3">
      <c r="D25" s="1">
        <v>134</v>
      </c>
    </row>
    <row r="26" spans="2:4" x14ac:dyDescent="0.3">
      <c r="D26" s="1">
        <v>135</v>
      </c>
    </row>
    <row r="27" spans="2:4" x14ac:dyDescent="0.3">
      <c r="D27" s="1">
        <v>136</v>
      </c>
    </row>
    <row r="28" spans="2:4" x14ac:dyDescent="0.3">
      <c r="D28" s="1">
        <v>137</v>
      </c>
    </row>
    <row r="29" spans="2:4" x14ac:dyDescent="0.3">
      <c r="C29" s="1" t="s">
        <v>14</v>
      </c>
    </row>
    <row r="32" spans="2:4" x14ac:dyDescent="0.3">
      <c r="B32" s="1" t="s">
        <v>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7814-C1AA-4CD3-B919-8F799E7D442E}">
  <dimension ref="A1:AG144"/>
  <sheetViews>
    <sheetView topLeftCell="A54" workbookViewId="0">
      <selection activeCell="B54" sqref="B54:K54"/>
    </sheetView>
  </sheetViews>
  <sheetFormatPr baseColWidth="10" defaultRowHeight="14.4" x14ac:dyDescent="0.3"/>
  <cols>
    <col min="1" max="1" width="14.88671875" customWidth="1"/>
    <col min="2" max="2" width="13.33203125" customWidth="1"/>
    <col min="3" max="3" width="12.5546875" customWidth="1"/>
    <col min="4" max="4" width="16.109375" style="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16</v>
      </c>
    </row>
    <row r="2" spans="1:16" s="4" customFormat="1" ht="26.25" hidden="1" customHeight="1" x14ac:dyDescent="0.2">
      <c r="A2" s="3" t="s">
        <v>17</v>
      </c>
      <c r="B2" s="3" t="s">
        <v>18</v>
      </c>
      <c r="C2" s="3" t="s">
        <v>19</v>
      </c>
      <c r="D2" s="3" t="s">
        <v>20</v>
      </c>
      <c r="E2" s="3" t="s">
        <v>21</v>
      </c>
      <c r="F2" s="3"/>
      <c r="G2" s="3"/>
      <c r="H2" s="3"/>
      <c r="I2" s="3"/>
      <c r="J2" s="3"/>
      <c r="K2" s="3" t="s">
        <v>22</v>
      </c>
      <c r="L2" s="3" t="s">
        <v>23</v>
      </c>
      <c r="M2" s="3" t="s">
        <v>24</v>
      </c>
      <c r="N2" s="3" t="s">
        <v>25</v>
      </c>
      <c r="O2" s="3" t="s">
        <v>26</v>
      </c>
      <c r="P2" s="3" t="s">
        <v>27</v>
      </c>
    </row>
    <row r="3" spans="1:16" s="9" customFormat="1" ht="20.25" hidden="1" customHeight="1" x14ac:dyDescent="0.25">
      <c r="A3" s="5" t="s">
        <v>28</v>
      </c>
      <c r="B3" s="6">
        <f>'[1]SUIVI RETRAITE '!B7</f>
        <v>4910.7999999999993</v>
      </c>
      <c r="C3" s="7">
        <f>'[1]SUIVI RETRAITE '!C7</f>
        <v>3428</v>
      </c>
      <c r="D3" s="8">
        <f>C3</f>
        <v>3428</v>
      </c>
      <c r="E3" s="8">
        <f>B3</f>
        <v>4910.7999999999993</v>
      </c>
      <c r="F3" s="8"/>
      <c r="G3" s="8"/>
      <c r="H3" s="8"/>
      <c r="I3" s="8"/>
      <c r="J3" s="8"/>
      <c r="K3" s="8">
        <f t="shared" ref="K3:K14" si="0">MIN(D3,E3)</f>
        <v>3428</v>
      </c>
      <c r="L3" s="8">
        <f>K3</f>
        <v>3428</v>
      </c>
      <c r="M3" s="8">
        <f>IF(E3&gt;D3,IF((E3-D3)&gt;3*D3,3*D3,E3-D3),0)</f>
        <v>1482.7999999999993</v>
      </c>
      <c r="N3" s="8">
        <f>M3</f>
        <v>1482.7999999999993</v>
      </c>
      <c r="O3" s="8">
        <f>IF(E3&gt;8*D3,7*D3,IF(E3&lt;D3,0,E3-D3))</f>
        <v>1482.7999999999993</v>
      </c>
      <c r="P3" s="8">
        <f>O3</f>
        <v>1482.7999999999993</v>
      </c>
    </row>
    <row r="4" spans="1:16" s="9" customFormat="1" ht="20.25" hidden="1" customHeight="1" x14ac:dyDescent="0.25">
      <c r="A4" s="5" t="s">
        <v>29</v>
      </c>
      <c r="B4" s="6">
        <f>'[1]SUIVI RETRAITE '!B8</f>
        <v>0</v>
      </c>
      <c r="C4" s="7">
        <f>'[1]SUIVI RETRAITE '!C8</f>
        <v>0</v>
      </c>
      <c r="D4" s="8">
        <f>D3+C4</f>
        <v>3428</v>
      </c>
      <c r="E4" s="8">
        <f>E3+B4</f>
        <v>4910.7999999999993</v>
      </c>
      <c r="F4" s="8"/>
      <c r="G4" s="8"/>
      <c r="H4" s="8"/>
      <c r="I4" s="8"/>
      <c r="J4" s="8"/>
      <c r="K4" s="8">
        <f t="shared" si="0"/>
        <v>3428</v>
      </c>
      <c r="L4" s="8">
        <f t="shared" ref="L4:L14" si="1">K4-K3</f>
        <v>0</v>
      </c>
      <c r="M4" s="8">
        <f t="shared" ref="M4:M14" si="2">IF(E4&gt;D4,IF((E4-D4)&gt;3*D4,3*D4,E4-D4),0)</f>
        <v>1482.7999999999993</v>
      </c>
      <c r="N4" s="8">
        <f t="shared" ref="N4:N14" si="3">M4-M3</f>
        <v>0</v>
      </c>
      <c r="O4" s="8">
        <f>IF(E4&gt;8*D4,7*D4,IF(E4&lt;D4,0,E4-D4))</f>
        <v>1482.7999999999993</v>
      </c>
      <c r="P4" s="8">
        <f t="shared" ref="P4:P14" si="4">O4-O3</f>
        <v>0</v>
      </c>
    </row>
    <row r="5" spans="1:16" s="9" customFormat="1" ht="20.25" hidden="1" customHeight="1" x14ac:dyDescent="0.25">
      <c r="A5" s="5" t="s">
        <v>30</v>
      </c>
      <c r="B5" s="6" t="e">
        <f>'[1]SUIVI RETRAITE '!B9</f>
        <v>#DIV/0!</v>
      </c>
      <c r="C5" s="7">
        <f>'[1]SUIVI RETRAITE '!C9</f>
        <v>0</v>
      </c>
      <c r="D5" s="8">
        <f>D4+C5</f>
        <v>3428</v>
      </c>
      <c r="E5" s="8" t="e">
        <f>E4+B5</f>
        <v>#DIV/0!</v>
      </c>
      <c r="F5" s="8"/>
      <c r="G5" s="8"/>
      <c r="H5" s="8"/>
      <c r="I5" s="8"/>
      <c r="J5" s="8"/>
      <c r="K5" s="8" t="e">
        <f t="shared" si="0"/>
        <v>#DIV/0!</v>
      </c>
      <c r="L5" s="8" t="e">
        <f t="shared" si="1"/>
        <v>#DIV/0!</v>
      </c>
      <c r="M5" s="8" t="e">
        <f t="shared" si="2"/>
        <v>#DIV/0!</v>
      </c>
      <c r="N5" s="8" t="e">
        <f t="shared" si="3"/>
        <v>#DIV/0!</v>
      </c>
      <c r="O5" s="8" t="e">
        <f t="shared" ref="O5:O14" si="5">IF(E5&gt;8*D5,7*D5,IF(E5&lt;D5,0,E5-D5))</f>
        <v>#DIV/0!</v>
      </c>
      <c r="P5" s="8" t="e">
        <f t="shared" si="4"/>
        <v>#DIV/0!</v>
      </c>
    </row>
    <row r="6" spans="1:16" s="9" customFormat="1" ht="20.25" hidden="1" customHeight="1" x14ac:dyDescent="0.25">
      <c r="A6" s="5" t="s">
        <v>31</v>
      </c>
      <c r="B6" s="6" t="e">
        <f>'[1]SUIVI RETRAITE '!B10</f>
        <v>#DIV/0!</v>
      </c>
      <c r="C6" s="7">
        <f>'[1]SUIVI RETRAITE '!C10</f>
        <v>0</v>
      </c>
      <c r="D6" s="8">
        <f>D5+C6</f>
        <v>3428</v>
      </c>
      <c r="E6" s="8" t="e">
        <f>E5+B6</f>
        <v>#DIV/0!</v>
      </c>
      <c r="F6" s="8"/>
      <c r="G6" s="8"/>
      <c r="H6" s="8"/>
      <c r="I6" s="8"/>
      <c r="J6" s="8"/>
      <c r="K6" s="8" t="e">
        <f t="shared" si="0"/>
        <v>#DIV/0!</v>
      </c>
      <c r="L6" s="8" t="e">
        <f t="shared" si="1"/>
        <v>#DIV/0!</v>
      </c>
      <c r="M6" s="8" t="e">
        <f t="shared" si="2"/>
        <v>#DIV/0!</v>
      </c>
      <c r="N6" s="8" t="e">
        <f t="shared" si="3"/>
        <v>#DIV/0!</v>
      </c>
      <c r="O6" s="8" t="e">
        <f t="shared" si="5"/>
        <v>#DIV/0!</v>
      </c>
      <c r="P6" s="8" t="e">
        <f t="shared" si="4"/>
        <v>#DIV/0!</v>
      </c>
    </row>
    <row r="7" spans="1:16" s="9" customFormat="1" ht="20.25" hidden="1" customHeight="1" x14ac:dyDescent="0.25">
      <c r="A7" s="5" t="s">
        <v>32</v>
      </c>
      <c r="B7" s="6" t="e">
        <f>'[1]SUIVI RETRAITE '!B11</f>
        <v>#DIV/0!</v>
      </c>
      <c r="C7" s="7">
        <f>'[1]SUIVI RETRAITE '!C11</f>
        <v>0</v>
      </c>
      <c r="D7" s="8">
        <f t="shared" ref="D7:D14" si="6">D6+C7</f>
        <v>3428</v>
      </c>
      <c r="E7" s="8" t="e">
        <f t="shared" ref="E7:E14" si="7">E6+B7</f>
        <v>#DIV/0!</v>
      </c>
      <c r="F7" s="8"/>
      <c r="G7" s="8"/>
      <c r="H7" s="8"/>
      <c r="I7" s="8"/>
      <c r="J7" s="8"/>
      <c r="K7" s="8" t="e">
        <f t="shared" si="0"/>
        <v>#DIV/0!</v>
      </c>
      <c r="L7" s="8" t="e">
        <f t="shared" si="1"/>
        <v>#DIV/0!</v>
      </c>
      <c r="M7" s="8" t="e">
        <f t="shared" si="2"/>
        <v>#DIV/0!</v>
      </c>
      <c r="N7" s="8" t="e">
        <f t="shared" si="3"/>
        <v>#DIV/0!</v>
      </c>
      <c r="O7" s="8" t="e">
        <f t="shared" si="5"/>
        <v>#DIV/0!</v>
      </c>
      <c r="P7" s="8" t="e">
        <f t="shared" si="4"/>
        <v>#DIV/0!</v>
      </c>
    </row>
    <row r="8" spans="1:16" s="9" customFormat="1" ht="20.25" hidden="1" customHeight="1" x14ac:dyDescent="0.25">
      <c r="A8" s="5" t="s">
        <v>33</v>
      </c>
      <c r="B8" s="6" t="e">
        <f>'[1]SUIVI RETRAITE '!B12</f>
        <v>#DIV/0!</v>
      </c>
      <c r="C8" s="7">
        <f>'[1]SUIVI RETRAITE '!C12</f>
        <v>0</v>
      </c>
      <c r="D8" s="7">
        <f t="shared" si="6"/>
        <v>3428</v>
      </c>
      <c r="E8" s="7" t="e">
        <f t="shared" si="7"/>
        <v>#DIV/0!</v>
      </c>
      <c r="F8" s="7"/>
      <c r="G8" s="7"/>
      <c r="H8" s="7"/>
      <c r="I8" s="7"/>
      <c r="J8" s="7"/>
      <c r="K8" s="8" t="e">
        <f t="shared" si="0"/>
        <v>#DIV/0!</v>
      </c>
      <c r="L8" s="8" t="e">
        <f t="shared" si="1"/>
        <v>#DIV/0!</v>
      </c>
      <c r="M8" s="8" t="e">
        <f t="shared" si="2"/>
        <v>#DIV/0!</v>
      </c>
      <c r="N8" s="8" t="e">
        <f t="shared" si="3"/>
        <v>#DIV/0!</v>
      </c>
      <c r="O8" s="8" t="e">
        <f t="shared" si="5"/>
        <v>#DIV/0!</v>
      </c>
      <c r="P8" s="8" t="e">
        <f t="shared" si="4"/>
        <v>#DIV/0!</v>
      </c>
    </row>
    <row r="9" spans="1:16" s="9" customFormat="1" ht="20.25" hidden="1" customHeight="1" x14ac:dyDescent="0.25">
      <c r="A9" s="5" t="s">
        <v>34</v>
      </c>
      <c r="B9" s="6" t="e">
        <f>'[1]SUIVI RETRAITE '!B13</f>
        <v>#DIV/0!</v>
      </c>
      <c r="C9" s="7">
        <f>'[1]SUIVI RETRAITE '!C13</f>
        <v>0</v>
      </c>
      <c r="D9" s="7">
        <f t="shared" si="6"/>
        <v>3428</v>
      </c>
      <c r="E9" s="7" t="e">
        <f t="shared" si="7"/>
        <v>#DIV/0!</v>
      </c>
      <c r="F9" s="7"/>
      <c r="G9" s="7"/>
      <c r="H9" s="7"/>
      <c r="I9" s="7"/>
      <c r="J9" s="7"/>
      <c r="K9" s="8" t="e">
        <f t="shared" si="0"/>
        <v>#DIV/0!</v>
      </c>
      <c r="L9" s="8" t="e">
        <f t="shared" si="1"/>
        <v>#DIV/0!</v>
      </c>
      <c r="M9" s="8" t="e">
        <f t="shared" si="2"/>
        <v>#DIV/0!</v>
      </c>
      <c r="N9" s="8" t="e">
        <f t="shared" si="3"/>
        <v>#DIV/0!</v>
      </c>
      <c r="O9" s="8" t="e">
        <f t="shared" si="5"/>
        <v>#DIV/0!</v>
      </c>
      <c r="P9" s="8" t="e">
        <f t="shared" si="4"/>
        <v>#DIV/0!</v>
      </c>
    </row>
    <row r="10" spans="1:16" s="9" customFormat="1" ht="20.25" hidden="1" customHeight="1" x14ac:dyDescent="0.25">
      <c r="A10" s="5" t="s">
        <v>35</v>
      </c>
      <c r="B10" s="6" t="e">
        <f>'[1]SUIVI RETRAITE '!B14</f>
        <v>#DIV/0!</v>
      </c>
      <c r="C10" s="7">
        <f>'[1]SUIVI RETRAITE '!C14</f>
        <v>0</v>
      </c>
      <c r="D10" s="7">
        <f t="shared" si="6"/>
        <v>3428</v>
      </c>
      <c r="E10" s="7" t="e">
        <f t="shared" si="7"/>
        <v>#DIV/0!</v>
      </c>
      <c r="F10" s="7"/>
      <c r="G10" s="7"/>
      <c r="H10" s="7"/>
      <c r="I10" s="7"/>
      <c r="J10" s="7"/>
      <c r="K10" s="8" t="e">
        <f t="shared" si="0"/>
        <v>#DIV/0!</v>
      </c>
      <c r="L10" s="8" t="e">
        <f t="shared" si="1"/>
        <v>#DIV/0!</v>
      </c>
      <c r="M10" s="8" t="e">
        <f t="shared" si="2"/>
        <v>#DIV/0!</v>
      </c>
      <c r="N10" s="8" t="e">
        <f t="shared" si="3"/>
        <v>#DIV/0!</v>
      </c>
      <c r="O10" s="8" t="e">
        <f t="shared" si="5"/>
        <v>#DIV/0!</v>
      </c>
      <c r="P10" s="8" t="e">
        <f t="shared" si="4"/>
        <v>#DIV/0!</v>
      </c>
    </row>
    <row r="11" spans="1:16" s="9" customFormat="1" ht="20.25" hidden="1" customHeight="1" x14ac:dyDescent="0.25">
      <c r="A11" s="5" t="s">
        <v>36</v>
      </c>
      <c r="B11" s="6" t="e">
        <f>'[1]SUIVI RETRAITE '!B15</f>
        <v>#DIV/0!</v>
      </c>
      <c r="C11" s="7">
        <f>'[1]SUIVI RETRAITE '!C15</f>
        <v>0</v>
      </c>
      <c r="D11" s="7">
        <f t="shared" si="6"/>
        <v>3428</v>
      </c>
      <c r="E11" s="7" t="e">
        <f t="shared" si="7"/>
        <v>#DIV/0!</v>
      </c>
      <c r="F11" s="7"/>
      <c r="G11" s="7"/>
      <c r="H11" s="7"/>
      <c r="I11" s="7"/>
      <c r="J11" s="7"/>
      <c r="K11" s="8" t="e">
        <f t="shared" si="0"/>
        <v>#DIV/0!</v>
      </c>
      <c r="L11" s="8" t="e">
        <f t="shared" si="1"/>
        <v>#DIV/0!</v>
      </c>
      <c r="M11" s="8" t="e">
        <f t="shared" si="2"/>
        <v>#DIV/0!</v>
      </c>
      <c r="N11" s="8" t="e">
        <f t="shared" si="3"/>
        <v>#DIV/0!</v>
      </c>
      <c r="O11" s="8" t="e">
        <f t="shared" si="5"/>
        <v>#DIV/0!</v>
      </c>
      <c r="P11" s="8" t="e">
        <f t="shared" si="4"/>
        <v>#DIV/0!</v>
      </c>
    </row>
    <row r="12" spans="1:16" s="9" customFormat="1" ht="20.25" hidden="1" customHeight="1" x14ac:dyDescent="0.25">
      <c r="A12" s="5" t="s">
        <v>37</v>
      </c>
      <c r="B12" s="6" t="e">
        <f>'[1]SUIVI RETRAITE '!B16</f>
        <v>#DIV/0!</v>
      </c>
      <c r="C12" s="7">
        <f>'[1]SUIVI RETRAITE '!C16</f>
        <v>0</v>
      </c>
      <c r="D12" s="7">
        <f t="shared" si="6"/>
        <v>3428</v>
      </c>
      <c r="E12" s="7" t="e">
        <f t="shared" si="7"/>
        <v>#DIV/0!</v>
      </c>
      <c r="F12" s="7"/>
      <c r="G12" s="7"/>
      <c r="H12" s="7"/>
      <c r="I12" s="7"/>
      <c r="J12" s="7"/>
      <c r="K12" s="8" t="e">
        <f t="shared" si="0"/>
        <v>#DIV/0!</v>
      </c>
      <c r="L12" s="8" t="e">
        <f t="shared" si="1"/>
        <v>#DIV/0!</v>
      </c>
      <c r="M12" s="8" t="e">
        <f t="shared" si="2"/>
        <v>#DIV/0!</v>
      </c>
      <c r="N12" s="8" t="e">
        <f t="shared" si="3"/>
        <v>#DIV/0!</v>
      </c>
      <c r="O12" s="8" t="e">
        <f t="shared" si="5"/>
        <v>#DIV/0!</v>
      </c>
      <c r="P12" s="8" t="e">
        <f t="shared" si="4"/>
        <v>#DIV/0!</v>
      </c>
    </row>
    <row r="13" spans="1:16" s="9" customFormat="1" ht="20.25" hidden="1" customHeight="1" x14ac:dyDescent="0.25">
      <c r="A13" s="5" t="s">
        <v>38</v>
      </c>
      <c r="B13" s="6" t="e">
        <f>'[1]SUIVI RETRAITE '!B17</f>
        <v>#DIV/0!</v>
      </c>
      <c r="C13" s="7">
        <f>'[1]SUIVI RETRAITE '!C17</f>
        <v>0</v>
      </c>
      <c r="D13" s="7">
        <f t="shared" si="6"/>
        <v>3428</v>
      </c>
      <c r="E13" s="7" t="e">
        <f t="shared" si="7"/>
        <v>#DIV/0!</v>
      </c>
      <c r="F13" s="7"/>
      <c r="G13" s="7"/>
      <c r="H13" s="7"/>
      <c r="I13" s="7"/>
      <c r="J13" s="7"/>
      <c r="K13" s="8" t="e">
        <f t="shared" si="0"/>
        <v>#DIV/0!</v>
      </c>
      <c r="L13" s="8" t="e">
        <f t="shared" si="1"/>
        <v>#DIV/0!</v>
      </c>
      <c r="M13" s="8" t="e">
        <f t="shared" si="2"/>
        <v>#DIV/0!</v>
      </c>
      <c r="N13" s="8" t="e">
        <f t="shared" si="3"/>
        <v>#DIV/0!</v>
      </c>
      <c r="O13" s="8" t="e">
        <f t="shared" si="5"/>
        <v>#DIV/0!</v>
      </c>
      <c r="P13" s="8" t="e">
        <f t="shared" si="4"/>
        <v>#DIV/0!</v>
      </c>
    </row>
    <row r="14" spans="1:16" s="9" customFormat="1" ht="20.25" hidden="1" customHeight="1" x14ac:dyDescent="0.25">
      <c r="A14" s="5" t="s">
        <v>39</v>
      </c>
      <c r="B14" s="6" t="e">
        <f>'[1]SUIVI RETRAITE '!B18</f>
        <v>#DIV/0!</v>
      </c>
      <c r="C14" s="7">
        <f>'[1]SUIVI RETRAITE '!C18</f>
        <v>0</v>
      </c>
      <c r="D14" s="7">
        <f t="shared" si="6"/>
        <v>3428</v>
      </c>
      <c r="E14" s="7" t="e">
        <f t="shared" si="7"/>
        <v>#DIV/0!</v>
      </c>
      <c r="F14" s="7"/>
      <c r="G14" s="7"/>
      <c r="H14" s="7"/>
      <c r="I14" s="7"/>
      <c r="J14" s="7"/>
      <c r="K14" s="8" t="e">
        <f t="shared" si="0"/>
        <v>#DIV/0!</v>
      </c>
      <c r="L14" s="8" t="e">
        <f t="shared" si="1"/>
        <v>#DIV/0!</v>
      </c>
      <c r="M14" s="8" t="e">
        <f t="shared" si="2"/>
        <v>#DIV/0!</v>
      </c>
      <c r="N14" s="8" t="e">
        <f t="shared" si="3"/>
        <v>#DIV/0!</v>
      </c>
      <c r="O14" s="8" t="e">
        <f t="shared" si="5"/>
        <v>#DIV/0!</v>
      </c>
      <c r="P14" s="8" t="e">
        <f t="shared" si="4"/>
        <v>#DIV/0!</v>
      </c>
    </row>
    <row r="15" spans="1:16" s="9" customFormat="1" ht="20.25" hidden="1" customHeight="1" x14ac:dyDescent="0.25">
      <c r="B15" s="10" t="e">
        <f>'[1]SUIVI RETRAITE '!B19</f>
        <v>#DIV/0!</v>
      </c>
      <c r="C15" s="11">
        <f>'[1]SUIVI RETRAITE '!C19</f>
        <v>0</v>
      </c>
      <c r="D15" s="12"/>
    </row>
    <row r="16" spans="1:16" ht="20.25" hidden="1" customHeight="1" x14ac:dyDescent="0.3"/>
    <row r="17" spans="1:18" ht="20.25" hidden="1" customHeight="1" x14ac:dyDescent="0.3"/>
    <row r="18" spans="1:18" ht="20.25" hidden="1" customHeight="1" x14ac:dyDescent="0.3">
      <c r="A18" t="s">
        <v>40</v>
      </c>
    </row>
    <row r="19" spans="1:18" s="9" customFormat="1" ht="20.25" hidden="1" customHeight="1" x14ac:dyDescent="0.25">
      <c r="A19" s="13" t="s">
        <v>41</v>
      </c>
      <c r="B19" s="13"/>
      <c r="C19" s="13"/>
      <c r="D19" s="13"/>
      <c r="E19" s="13"/>
      <c r="F19" s="13"/>
      <c r="G19" s="13"/>
      <c r="H19" s="13"/>
      <c r="I19" s="13"/>
      <c r="J19" s="13"/>
      <c r="K19" s="13"/>
      <c r="L19" s="13"/>
      <c r="M19" s="13"/>
      <c r="N19" s="14"/>
      <c r="O19" s="14"/>
      <c r="P19" s="14"/>
      <c r="Q19" s="14"/>
    </row>
    <row r="20" spans="1:18" s="9" customFormat="1" ht="12.75" customHeight="1" x14ac:dyDescent="0.25">
      <c r="A20" s="15"/>
      <c r="B20" s="16"/>
      <c r="C20" s="16"/>
      <c r="D20" s="16"/>
      <c r="E20" s="16"/>
      <c r="F20" s="16"/>
      <c r="G20" s="16"/>
      <c r="H20" s="16"/>
      <c r="I20" s="16"/>
      <c r="J20" s="15"/>
      <c r="K20" s="15"/>
      <c r="L20" s="15"/>
      <c r="M20" s="15"/>
      <c r="N20" s="17"/>
      <c r="O20" s="17"/>
      <c r="P20" s="17"/>
      <c r="Q20" s="17"/>
    </row>
    <row r="21" spans="1:18" s="9" customFormat="1" ht="25.5" customHeight="1" x14ac:dyDescent="0.25">
      <c r="A21" s="18" t="s">
        <v>42</v>
      </c>
      <c r="B21" s="18"/>
      <c r="C21" s="18"/>
      <c r="D21" s="18"/>
      <c r="E21" s="18"/>
      <c r="F21" s="18"/>
      <c r="G21" s="18"/>
      <c r="H21" s="18"/>
      <c r="I21" s="18"/>
      <c r="J21" s="19"/>
      <c r="N21" s="20"/>
      <c r="O21" s="20"/>
      <c r="P21" s="20"/>
      <c r="Q21" s="20"/>
    </row>
    <row r="22" spans="1:18" s="9" customFormat="1" ht="20.25" hidden="1" customHeight="1" x14ac:dyDescent="0.25">
      <c r="A22" s="21" t="s">
        <v>43</v>
      </c>
      <c r="B22" s="21" t="s">
        <v>44</v>
      </c>
      <c r="C22" s="21" t="s">
        <v>45</v>
      </c>
      <c r="D22" s="21" t="s">
        <v>46</v>
      </c>
      <c r="E22" s="21" t="s">
        <v>47</v>
      </c>
      <c r="F22" s="21"/>
      <c r="G22" s="21"/>
      <c r="H22" s="21"/>
      <c r="I22" s="21"/>
      <c r="J22" s="21"/>
      <c r="K22" s="21" t="s">
        <v>48</v>
      </c>
      <c r="L22" s="21" t="s">
        <v>49</v>
      </c>
      <c r="M22" s="21" t="s">
        <v>50</v>
      </c>
      <c r="N22" s="21" t="s">
        <v>51</v>
      </c>
    </row>
    <row r="23" spans="1:18" s="23" customFormat="1" ht="20.25" hidden="1" customHeight="1" x14ac:dyDescent="0.2">
      <c r="A23" s="22" t="s">
        <v>17</v>
      </c>
      <c r="B23" s="22" t="s">
        <v>18</v>
      </c>
      <c r="C23" s="22" t="s">
        <v>19</v>
      </c>
      <c r="D23" s="22" t="s">
        <v>20</v>
      </c>
      <c r="E23" s="22" t="s">
        <v>21</v>
      </c>
      <c r="F23" s="22"/>
      <c r="G23" s="22"/>
      <c r="H23" s="22"/>
      <c r="I23" s="22"/>
      <c r="J23" s="22"/>
      <c r="K23" s="22" t="s">
        <v>52</v>
      </c>
      <c r="L23" s="22" t="s">
        <v>53</v>
      </c>
      <c r="M23" s="22" t="s">
        <v>26</v>
      </c>
      <c r="N23" s="22" t="s">
        <v>27</v>
      </c>
      <c r="R23" s="24"/>
    </row>
    <row r="24" spans="1:18" s="9" customFormat="1" ht="20.25" hidden="1" customHeight="1" x14ac:dyDescent="0.25">
      <c r="A24" s="25" t="s">
        <v>28</v>
      </c>
      <c r="B24" s="26">
        <f>'[1]SUIVI RETRAITE '!B7</f>
        <v>4910.7999999999993</v>
      </c>
      <c r="C24" s="27">
        <f>'[1]SUIVI RETRAITE '!C7</f>
        <v>3428</v>
      </c>
      <c r="D24" s="27">
        <f>C24</f>
        <v>3428</v>
      </c>
      <c r="E24" s="27">
        <f>B24</f>
        <v>4910.7999999999993</v>
      </c>
      <c r="F24" s="27"/>
      <c r="G24" s="27"/>
      <c r="H24" s="27"/>
      <c r="I24" s="27"/>
      <c r="J24" s="27"/>
      <c r="K24" s="28">
        <f>IF(E24&lt;D24,0,MIN(E24,D24))</f>
        <v>3428</v>
      </c>
      <c r="L24" s="27">
        <f>K24</f>
        <v>3428</v>
      </c>
      <c r="M24" s="28">
        <f>IF(E24&gt;8*D24,7*D24,IF(E24&lt;D24,0,E24-D24))</f>
        <v>1482.7999999999993</v>
      </c>
      <c r="N24" s="27">
        <f>M24</f>
        <v>1482.7999999999993</v>
      </c>
      <c r="R24" s="29"/>
    </row>
    <row r="25" spans="1:18" s="9" customFormat="1" ht="20.25" hidden="1" customHeight="1" x14ac:dyDescent="0.25">
      <c r="A25" s="25" t="s">
        <v>29</v>
      </c>
      <c r="B25" s="26">
        <f>'[1]SUIVI RETRAITE '!B8</f>
        <v>0</v>
      </c>
      <c r="C25" s="27">
        <f>'[1]SUIVI RETRAITE '!C8</f>
        <v>0</v>
      </c>
      <c r="D25" s="27">
        <f>D24+C25</f>
        <v>3428</v>
      </c>
      <c r="E25" s="27">
        <f>E24+B25</f>
        <v>4910.7999999999993</v>
      </c>
      <c r="F25" s="27"/>
      <c r="G25" s="27"/>
      <c r="H25" s="27"/>
      <c r="I25" s="27"/>
      <c r="J25" s="27"/>
      <c r="K25" s="27">
        <f t="shared" ref="K25:K35" si="8">IF(E25&lt;D25,0,MIN(E25,D25))</f>
        <v>3428</v>
      </c>
      <c r="L25" s="27">
        <f>K25-K24</f>
        <v>0</v>
      </c>
      <c r="M25" s="28">
        <f>IF(E25&gt;8*D25,7*D25,IF(E25&lt;D25,0,E25-D25))</f>
        <v>1482.7999999999993</v>
      </c>
      <c r="N25" s="27">
        <f>M25-M24</f>
        <v>0</v>
      </c>
      <c r="R25" s="29"/>
    </row>
    <row r="26" spans="1:18" s="9" customFormat="1" ht="20.25" hidden="1" customHeight="1" x14ac:dyDescent="0.25">
      <c r="A26" s="25" t="s">
        <v>30</v>
      </c>
      <c r="B26" s="26" t="e">
        <f>'[1]SUIVI RETRAITE '!B9</f>
        <v>#DIV/0!</v>
      </c>
      <c r="C26" s="27">
        <f>'[1]SUIVI RETRAITE '!C9</f>
        <v>0</v>
      </c>
      <c r="D26" s="27">
        <f>D25+C26</f>
        <v>3428</v>
      </c>
      <c r="E26" s="27" t="e">
        <f>E25+B26</f>
        <v>#DIV/0!</v>
      </c>
      <c r="F26" s="27"/>
      <c r="G26" s="27"/>
      <c r="H26" s="27"/>
      <c r="I26" s="27"/>
      <c r="J26" s="27"/>
      <c r="K26" s="27" t="e">
        <f t="shared" si="8"/>
        <v>#DIV/0!</v>
      </c>
      <c r="L26" s="27" t="e">
        <f>K26-K25</f>
        <v>#DIV/0!</v>
      </c>
      <c r="M26" s="28" t="e">
        <f t="shared" ref="M26:M35" si="9">IF(E26&gt;8*D26,7*D26,IF(E26&lt;D26,0,E26-D26))</f>
        <v>#DIV/0!</v>
      </c>
      <c r="N26" s="27" t="e">
        <f t="shared" ref="N26:N35" si="10">M26-M25</f>
        <v>#DIV/0!</v>
      </c>
      <c r="R26" s="29"/>
    </row>
    <row r="27" spans="1:18" s="9" customFormat="1" ht="20.25" hidden="1" customHeight="1" x14ac:dyDescent="0.25">
      <c r="A27" s="25" t="s">
        <v>31</v>
      </c>
      <c r="B27" s="26" t="e">
        <f>'[1]SUIVI RETRAITE '!B10</f>
        <v>#DIV/0!</v>
      </c>
      <c r="C27" s="27">
        <f>'[1]SUIVI RETRAITE '!C10</f>
        <v>0</v>
      </c>
      <c r="D27" s="27">
        <f>D26+C27</f>
        <v>3428</v>
      </c>
      <c r="E27" s="27" t="e">
        <f>E26+B27</f>
        <v>#DIV/0!</v>
      </c>
      <c r="F27" s="27"/>
      <c r="G27" s="27"/>
      <c r="H27" s="27"/>
      <c r="I27" s="27"/>
      <c r="J27" s="27"/>
      <c r="K27" s="27" t="e">
        <f t="shared" si="8"/>
        <v>#DIV/0!</v>
      </c>
      <c r="L27" s="27" t="e">
        <f t="shared" ref="L27:L35" si="11">K27-K26</f>
        <v>#DIV/0!</v>
      </c>
      <c r="M27" s="28" t="e">
        <f t="shared" si="9"/>
        <v>#DIV/0!</v>
      </c>
      <c r="N27" s="27" t="e">
        <f t="shared" si="10"/>
        <v>#DIV/0!</v>
      </c>
      <c r="R27" s="29"/>
    </row>
    <row r="28" spans="1:18" s="9" customFormat="1" ht="20.25" hidden="1" customHeight="1" x14ac:dyDescent="0.25">
      <c r="A28" s="25" t="s">
        <v>32</v>
      </c>
      <c r="B28" s="26" t="e">
        <f>'[1]SUIVI RETRAITE '!B11</f>
        <v>#DIV/0!</v>
      </c>
      <c r="C28" s="27">
        <f>'[1]SUIVI RETRAITE '!C11</f>
        <v>0</v>
      </c>
      <c r="D28" s="27">
        <f t="shared" ref="D28:D35" si="12">D27+C28</f>
        <v>3428</v>
      </c>
      <c r="E28" s="27" t="e">
        <f t="shared" ref="E28:E35" si="13">E27+B28</f>
        <v>#DIV/0!</v>
      </c>
      <c r="F28" s="27"/>
      <c r="G28" s="27"/>
      <c r="H28" s="27"/>
      <c r="I28" s="27"/>
      <c r="J28" s="27"/>
      <c r="K28" s="27" t="e">
        <f t="shared" si="8"/>
        <v>#DIV/0!</v>
      </c>
      <c r="L28" s="27" t="e">
        <f t="shared" si="11"/>
        <v>#DIV/0!</v>
      </c>
      <c r="M28" s="28" t="e">
        <f t="shared" si="9"/>
        <v>#DIV/0!</v>
      </c>
      <c r="N28" s="27" t="e">
        <f t="shared" si="10"/>
        <v>#DIV/0!</v>
      </c>
      <c r="R28" s="29"/>
    </row>
    <row r="29" spans="1:18" s="9" customFormat="1" ht="20.25" hidden="1" customHeight="1" x14ac:dyDescent="0.25">
      <c r="A29" s="25" t="s">
        <v>33</v>
      </c>
      <c r="B29" s="26" t="e">
        <f>'[1]SUIVI RETRAITE '!B12</f>
        <v>#DIV/0!</v>
      </c>
      <c r="C29" s="27">
        <f>'[1]SUIVI RETRAITE '!C12</f>
        <v>0</v>
      </c>
      <c r="D29" s="30">
        <f t="shared" si="12"/>
        <v>3428</v>
      </c>
      <c r="E29" s="30" t="e">
        <f t="shared" si="13"/>
        <v>#DIV/0!</v>
      </c>
      <c r="F29" s="30"/>
      <c r="G29" s="30"/>
      <c r="H29" s="30"/>
      <c r="I29" s="30"/>
      <c r="J29" s="30"/>
      <c r="K29" s="27" t="e">
        <f t="shared" si="8"/>
        <v>#DIV/0!</v>
      </c>
      <c r="L29" s="27" t="e">
        <f t="shared" si="11"/>
        <v>#DIV/0!</v>
      </c>
      <c r="M29" s="28" t="e">
        <f t="shared" si="9"/>
        <v>#DIV/0!</v>
      </c>
      <c r="N29" s="27" t="e">
        <f t="shared" si="10"/>
        <v>#DIV/0!</v>
      </c>
      <c r="R29" s="29"/>
    </row>
    <row r="30" spans="1:18" s="9" customFormat="1" ht="20.25" hidden="1" customHeight="1" x14ac:dyDescent="0.25">
      <c r="A30" s="25" t="s">
        <v>34</v>
      </c>
      <c r="B30" s="26" t="e">
        <f>'[1]SUIVI RETRAITE '!B13</f>
        <v>#DIV/0!</v>
      </c>
      <c r="C30" s="27">
        <f>'[1]SUIVI RETRAITE '!C13</f>
        <v>0</v>
      </c>
      <c r="D30" s="30">
        <f t="shared" si="12"/>
        <v>3428</v>
      </c>
      <c r="E30" s="30" t="e">
        <f t="shared" si="13"/>
        <v>#DIV/0!</v>
      </c>
      <c r="F30" s="30"/>
      <c r="G30" s="30"/>
      <c r="H30" s="30"/>
      <c r="I30" s="30"/>
      <c r="J30" s="30"/>
      <c r="K30" s="27" t="e">
        <f t="shared" si="8"/>
        <v>#DIV/0!</v>
      </c>
      <c r="L30" s="27" t="e">
        <f t="shared" si="11"/>
        <v>#DIV/0!</v>
      </c>
      <c r="M30" s="28" t="e">
        <f t="shared" si="9"/>
        <v>#DIV/0!</v>
      </c>
      <c r="N30" s="27" t="e">
        <f t="shared" si="10"/>
        <v>#DIV/0!</v>
      </c>
    </row>
    <row r="31" spans="1:18" s="9" customFormat="1" ht="20.25" hidden="1" customHeight="1" x14ac:dyDescent="0.25">
      <c r="A31" s="25" t="s">
        <v>35</v>
      </c>
      <c r="B31" s="26" t="e">
        <f>'[1]SUIVI RETRAITE '!B14</f>
        <v>#DIV/0!</v>
      </c>
      <c r="C31" s="27">
        <f>'[1]SUIVI RETRAITE '!C14</f>
        <v>0</v>
      </c>
      <c r="D31" s="30">
        <f t="shared" si="12"/>
        <v>3428</v>
      </c>
      <c r="E31" s="30" t="e">
        <f t="shared" si="13"/>
        <v>#DIV/0!</v>
      </c>
      <c r="F31" s="30"/>
      <c r="G31" s="30"/>
      <c r="H31" s="30"/>
      <c r="I31" s="30"/>
      <c r="J31" s="30"/>
      <c r="K31" s="27" t="e">
        <f t="shared" si="8"/>
        <v>#DIV/0!</v>
      </c>
      <c r="L31" s="27" t="e">
        <f t="shared" si="11"/>
        <v>#DIV/0!</v>
      </c>
      <c r="M31" s="28" t="e">
        <f t="shared" si="9"/>
        <v>#DIV/0!</v>
      </c>
      <c r="N31" s="27" t="e">
        <f t="shared" si="10"/>
        <v>#DIV/0!</v>
      </c>
    </row>
    <row r="32" spans="1:18" s="9" customFormat="1" ht="20.25" hidden="1" customHeight="1" x14ac:dyDescent="0.25">
      <c r="A32" s="25" t="s">
        <v>36</v>
      </c>
      <c r="B32" s="26" t="e">
        <f>'[1]SUIVI RETRAITE '!B15</f>
        <v>#DIV/0!</v>
      </c>
      <c r="C32" s="27">
        <f>'[1]SUIVI RETRAITE '!C15</f>
        <v>0</v>
      </c>
      <c r="D32" s="30">
        <f t="shared" si="12"/>
        <v>3428</v>
      </c>
      <c r="E32" s="30" t="e">
        <f t="shared" si="13"/>
        <v>#DIV/0!</v>
      </c>
      <c r="F32" s="30"/>
      <c r="G32" s="30"/>
      <c r="H32" s="30"/>
      <c r="I32" s="30"/>
      <c r="J32" s="30"/>
      <c r="K32" s="27" t="e">
        <f t="shared" si="8"/>
        <v>#DIV/0!</v>
      </c>
      <c r="L32" s="27" t="e">
        <f t="shared" si="11"/>
        <v>#DIV/0!</v>
      </c>
      <c r="M32" s="28" t="e">
        <f t="shared" si="9"/>
        <v>#DIV/0!</v>
      </c>
      <c r="N32" s="27" t="e">
        <f t="shared" si="10"/>
        <v>#DIV/0!</v>
      </c>
      <c r="R32" s="31"/>
    </row>
    <row r="33" spans="1:33" s="9" customFormat="1" ht="20.25" hidden="1" customHeight="1" x14ac:dyDescent="0.25">
      <c r="A33" s="25" t="s">
        <v>37</v>
      </c>
      <c r="B33" s="26" t="e">
        <f>'[1]SUIVI RETRAITE '!B16</f>
        <v>#DIV/0!</v>
      </c>
      <c r="C33" s="27">
        <f>'[1]SUIVI RETRAITE '!C16</f>
        <v>0</v>
      </c>
      <c r="D33" s="30">
        <f t="shared" si="12"/>
        <v>3428</v>
      </c>
      <c r="E33" s="30" t="e">
        <f t="shared" si="13"/>
        <v>#DIV/0!</v>
      </c>
      <c r="F33" s="30"/>
      <c r="G33" s="30"/>
      <c r="H33" s="30"/>
      <c r="I33" s="30"/>
      <c r="J33" s="30"/>
      <c r="K33" s="27" t="e">
        <f t="shared" si="8"/>
        <v>#DIV/0!</v>
      </c>
      <c r="L33" s="27" t="e">
        <f t="shared" si="11"/>
        <v>#DIV/0!</v>
      </c>
      <c r="M33" s="28" t="e">
        <f t="shared" si="9"/>
        <v>#DIV/0!</v>
      </c>
      <c r="N33" s="27" t="e">
        <f t="shared" si="10"/>
        <v>#DIV/0!</v>
      </c>
      <c r="R33" s="29"/>
    </row>
    <row r="34" spans="1:33" s="9" customFormat="1" ht="20.25" hidden="1" customHeight="1" x14ac:dyDescent="0.25">
      <c r="A34" s="25" t="s">
        <v>38</v>
      </c>
      <c r="B34" s="26" t="e">
        <f>'[1]SUIVI RETRAITE '!B17</f>
        <v>#DIV/0!</v>
      </c>
      <c r="C34" s="27">
        <f>'[1]SUIVI RETRAITE '!C17</f>
        <v>0</v>
      </c>
      <c r="D34" s="30">
        <f t="shared" si="12"/>
        <v>3428</v>
      </c>
      <c r="E34" s="30" t="e">
        <f t="shared" si="13"/>
        <v>#DIV/0!</v>
      </c>
      <c r="F34" s="30"/>
      <c r="G34" s="30"/>
      <c r="H34" s="30"/>
      <c r="I34" s="30"/>
      <c r="J34" s="30"/>
      <c r="K34" s="27" t="e">
        <f t="shared" si="8"/>
        <v>#DIV/0!</v>
      </c>
      <c r="L34" s="27" t="e">
        <f t="shared" si="11"/>
        <v>#DIV/0!</v>
      </c>
      <c r="M34" s="28" t="e">
        <f t="shared" si="9"/>
        <v>#DIV/0!</v>
      </c>
      <c r="N34" s="27" t="e">
        <f t="shared" si="10"/>
        <v>#DIV/0!</v>
      </c>
      <c r="R34" s="29"/>
    </row>
    <row r="35" spans="1:33" s="9" customFormat="1" ht="20.25" hidden="1" customHeight="1" x14ac:dyDescent="0.25">
      <c r="A35" s="25" t="s">
        <v>39</v>
      </c>
      <c r="B35" s="26" t="e">
        <f>'[1]SUIVI RETRAITE '!B18</f>
        <v>#DIV/0!</v>
      </c>
      <c r="C35" s="27">
        <f>'[1]SUIVI RETRAITE '!C18</f>
        <v>0</v>
      </c>
      <c r="D35" s="30">
        <f t="shared" si="12"/>
        <v>3428</v>
      </c>
      <c r="E35" s="30" t="e">
        <f t="shared" si="13"/>
        <v>#DIV/0!</v>
      </c>
      <c r="F35" s="30"/>
      <c r="G35" s="30"/>
      <c r="H35" s="30"/>
      <c r="I35" s="30"/>
      <c r="J35" s="30"/>
      <c r="K35" s="27" t="e">
        <f t="shared" si="8"/>
        <v>#DIV/0!</v>
      </c>
      <c r="L35" s="27" t="e">
        <f t="shared" si="11"/>
        <v>#DIV/0!</v>
      </c>
      <c r="M35" s="28" t="e">
        <f t="shared" si="9"/>
        <v>#DIV/0!</v>
      </c>
      <c r="N35" s="27" t="e">
        <f t="shared" si="10"/>
        <v>#DIV/0!</v>
      </c>
      <c r="R35" s="29"/>
    </row>
    <row r="36" spans="1:33" s="9" customFormat="1" ht="20.25" hidden="1" customHeight="1" x14ac:dyDescent="0.25">
      <c r="A36" s="32"/>
      <c r="B36" s="33" t="e">
        <f>'[1]SUIVI RETRAITE '!B19</f>
        <v>#DIV/0!</v>
      </c>
      <c r="C36" s="34">
        <f>'[1]SUIVI RETRAITE '!C19</f>
        <v>0</v>
      </c>
      <c r="D36" s="35"/>
      <c r="E36" s="35"/>
      <c r="F36" s="35"/>
      <c r="G36" s="35"/>
      <c r="H36" s="35"/>
      <c r="I36" s="35"/>
      <c r="J36" s="35"/>
      <c r="K36" s="35"/>
      <c r="L36" s="35"/>
      <c r="M36" s="36"/>
      <c r="N36" s="35"/>
      <c r="R36" s="29"/>
    </row>
    <row r="37" spans="1:33" s="9" customFormat="1" ht="20.25" customHeight="1" x14ac:dyDescent="0.25">
      <c r="A37" s="37"/>
      <c r="B37" s="37"/>
      <c r="C37" s="38"/>
      <c r="D37" s="38"/>
      <c r="E37" s="38"/>
      <c r="F37" s="38"/>
      <c r="G37" s="35"/>
      <c r="H37" s="35"/>
      <c r="I37" s="35"/>
      <c r="J37" s="35"/>
      <c r="K37" s="35"/>
      <c r="L37" s="35"/>
      <c r="M37" s="36"/>
      <c r="N37" s="35"/>
      <c r="R37" s="29"/>
    </row>
    <row r="38" spans="1:33" s="9" customFormat="1" ht="20.25" customHeight="1" x14ac:dyDescent="0.25">
      <c r="A38" s="39"/>
      <c r="B38" s="40" t="s">
        <v>16</v>
      </c>
      <c r="C38" s="41"/>
      <c r="D38" s="42"/>
      <c r="E38" s="43" t="s">
        <v>54</v>
      </c>
      <c r="F38" s="43"/>
      <c r="G38" s="20"/>
      <c r="H38" s="20"/>
      <c r="I38" s="20"/>
      <c r="J38" s="20"/>
      <c r="K38" s="20"/>
      <c r="L38" s="35"/>
      <c r="M38" s="36"/>
      <c r="N38" s="35"/>
      <c r="R38" s="29"/>
    </row>
    <row r="39" spans="1:33" ht="30" customHeight="1" x14ac:dyDescent="0.3">
      <c r="A39" s="39"/>
      <c r="B39" s="44"/>
      <c r="D39" s="45" t="s">
        <v>55</v>
      </c>
      <c r="E39" s="45" t="s">
        <v>56</v>
      </c>
      <c r="F39" s="46" t="s">
        <v>57</v>
      </c>
      <c r="G39" s="47"/>
      <c r="H39" s="48"/>
      <c r="I39" s="48"/>
      <c r="J39" s="48"/>
      <c r="L39" s="49" t="s">
        <v>56</v>
      </c>
      <c r="M39" s="46" t="s">
        <v>57</v>
      </c>
      <c r="N39" s="45" t="s">
        <v>56</v>
      </c>
      <c r="O39" s="46" t="s">
        <v>57</v>
      </c>
      <c r="P39" s="45" t="s">
        <v>56</v>
      </c>
      <c r="Q39" s="46" t="s">
        <v>57</v>
      </c>
      <c r="R39" s="45" t="s">
        <v>56</v>
      </c>
      <c r="S39" s="46" t="s">
        <v>57</v>
      </c>
      <c r="T39" s="45" t="s">
        <v>56</v>
      </c>
      <c r="U39" s="46" t="s">
        <v>57</v>
      </c>
      <c r="V39" s="45" t="s">
        <v>56</v>
      </c>
      <c r="W39" s="46" t="s">
        <v>57</v>
      </c>
      <c r="X39" s="45" t="s">
        <v>56</v>
      </c>
      <c r="Y39" s="46" t="s">
        <v>57</v>
      </c>
      <c r="Z39" s="45" t="s">
        <v>56</v>
      </c>
      <c r="AA39" s="46" t="s">
        <v>57</v>
      </c>
      <c r="AB39" s="45" t="s">
        <v>56</v>
      </c>
      <c r="AC39" s="46" t="s">
        <v>57</v>
      </c>
      <c r="AD39" s="45" t="s">
        <v>56</v>
      </c>
      <c r="AE39" s="46" t="s">
        <v>57</v>
      </c>
      <c r="AF39" s="45" t="s">
        <v>56</v>
      </c>
      <c r="AG39" s="46" t="s">
        <v>57</v>
      </c>
    </row>
    <row r="40" spans="1:33" ht="20.25" customHeight="1" x14ac:dyDescent="0.3">
      <c r="A40" s="39"/>
      <c r="B40" s="50" t="s">
        <v>58</v>
      </c>
      <c r="C40" s="51"/>
      <c r="D40" s="52">
        <f>'[2]BP Format Juillet 2023'!E51</f>
        <v>6.9000000000000006E-2</v>
      </c>
      <c r="E40" s="53">
        <f>'[2]BP Format Juillet 2023'!D51</f>
        <v>3195.3380999999999</v>
      </c>
      <c r="F40" s="54">
        <f>ROUND(E40*D40,2)</f>
        <v>220.48</v>
      </c>
      <c r="G40" s="55"/>
      <c r="H40" s="56"/>
      <c r="I40" s="56"/>
      <c r="J40" s="56"/>
      <c r="L40" s="57">
        <f>L4</f>
        <v>0</v>
      </c>
      <c r="M40" s="54">
        <f>ROUND(L40*D40/100,2)</f>
        <v>0</v>
      </c>
      <c r="N40" s="54" t="e">
        <f>L5</f>
        <v>#DIV/0!</v>
      </c>
      <c r="O40" s="54" t="e">
        <f>ROUND(N40*D40/100,2)</f>
        <v>#DIV/0!</v>
      </c>
      <c r="P40" s="54" t="e">
        <f>L6</f>
        <v>#DIV/0!</v>
      </c>
      <c r="Q40" s="54" t="e">
        <f>ROUND(P40*D40/100,2)</f>
        <v>#DIV/0!</v>
      </c>
      <c r="R40" s="54" t="e">
        <f>L7</f>
        <v>#DIV/0!</v>
      </c>
      <c r="S40" s="54" t="e">
        <f>ROUND(R40*D40/100,2)</f>
        <v>#DIV/0!</v>
      </c>
      <c r="T40" s="54" t="e">
        <f>+L8</f>
        <v>#DIV/0!</v>
      </c>
      <c r="U40" s="54" t="e">
        <f>+ROUND(T40*D40/100,2)</f>
        <v>#DIV/0!</v>
      </c>
      <c r="V40" s="58" t="e">
        <f>L9</f>
        <v>#DIV/0!</v>
      </c>
      <c r="W40" s="59" t="e">
        <f>ROUND(V40*D40/100,2)</f>
        <v>#DIV/0!</v>
      </c>
      <c r="X40" s="58" t="e">
        <f>L10</f>
        <v>#DIV/0!</v>
      </c>
      <c r="Y40" s="59" t="e">
        <f>ROUND(X40*D40/100,2)</f>
        <v>#DIV/0!</v>
      </c>
      <c r="Z40" s="58" t="e">
        <f>L11</f>
        <v>#DIV/0!</v>
      </c>
      <c r="AA40" s="59" t="e">
        <f>ROUND(Z40*D40/100,2)</f>
        <v>#DIV/0!</v>
      </c>
      <c r="AB40" s="58" t="e">
        <f>L12</f>
        <v>#DIV/0!</v>
      </c>
      <c r="AC40" s="60" t="e">
        <f>ROUND(AB40*D40/100,2)</f>
        <v>#DIV/0!</v>
      </c>
      <c r="AD40" s="58" t="e">
        <f>L13</f>
        <v>#DIV/0!</v>
      </c>
      <c r="AE40" s="60" t="e">
        <f>ROUND(AD40*D40/100,2)</f>
        <v>#DIV/0!</v>
      </c>
      <c r="AF40" s="58" t="e">
        <f>L14</f>
        <v>#DIV/0!</v>
      </c>
      <c r="AG40" s="60" t="e">
        <f>ROUND(AF40*D40/100,2)</f>
        <v>#DIV/0!</v>
      </c>
    </row>
    <row r="41" spans="1:33" ht="20.25" customHeight="1" x14ac:dyDescent="0.3">
      <c r="A41" s="39"/>
      <c r="B41" s="50" t="s">
        <v>59</v>
      </c>
      <c r="C41" s="51"/>
      <c r="D41" s="52">
        <f>'[2]BP Format Juillet 2023'!E52</f>
        <v>4.0000000000000001E-3</v>
      </c>
      <c r="E41" s="53">
        <f>'[2]BP Format Juillet 2023'!D52</f>
        <v>3195.3380999999999</v>
      </c>
      <c r="F41" s="54">
        <f t="shared" ref="F41:F47" si="14">ROUND(E41*D41,2)</f>
        <v>12.78</v>
      </c>
      <c r="G41" s="55"/>
      <c r="H41" s="56"/>
      <c r="I41" s="56"/>
      <c r="J41" s="56"/>
      <c r="L41" s="57">
        <f>B4</f>
        <v>0</v>
      </c>
      <c r="M41" s="54">
        <f t="shared" ref="M41:M48" si="15">ROUND(L41*D41/100,2)</f>
        <v>0</v>
      </c>
      <c r="N41" s="54" t="e">
        <f>B5</f>
        <v>#DIV/0!</v>
      </c>
      <c r="O41" s="54" t="e">
        <f t="shared" ref="O41:O48" si="16">ROUND(N41*D41/100,2)</f>
        <v>#DIV/0!</v>
      </c>
      <c r="P41" s="54" t="e">
        <f>B6</f>
        <v>#DIV/0!</v>
      </c>
      <c r="Q41" s="54" t="e">
        <f t="shared" ref="Q41:Q48" si="17">ROUND(P41*D41/100,2)</f>
        <v>#DIV/0!</v>
      </c>
      <c r="R41" s="54" t="e">
        <f>B7</f>
        <v>#DIV/0!</v>
      </c>
      <c r="S41" s="54" t="e">
        <f t="shared" ref="S41:S46" si="18">ROUND(R41*D41/100,2)</f>
        <v>#DIV/0!</v>
      </c>
      <c r="T41" s="54" t="e">
        <f>E8</f>
        <v>#DIV/0!</v>
      </c>
      <c r="U41" s="54" t="e">
        <f>ROUND(T41*D41/100,2)</f>
        <v>#DIV/0!</v>
      </c>
      <c r="V41" s="61" t="e">
        <f>E9</f>
        <v>#DIV/0!</v>
      </c>
      <c r="W41" s="60" t="e">
        <f>ROUND(V41*D41/100,2)</f>
        <v>#DIV/0!</v>
      </c>
      <c r="X41" s="58" t="e">
        <f>E10</f>
        <v>#DIV/0!</v>
      </c>
      <c r="Y41" s="60" t="e">
        <f>ROUND(X41*D41/100,2)</f>
        <v>#DIV/0!</v>
      </c>
      <c r="Z41" s="58" t="e">
        <f>E11</f>
        <v>#DIV/0!</v>
      </c>
      <c r="AA41" s="60" t="e">
        <f>ROUND(Z41*D41/100,2)</f>
        <v>#DIV/0!</v>
      </c>
      <c r="AB41" s="58" t="e">
        <f>E12</f>
        <v>#DIV/0!</v>
      </c>
      <c r="AC41" s="60" t="e">
        <f>ROUND(AB41*D41/100,2)</f>
        <v>#DIV/0!</v>
      </c>
      <c r="AD41" s="58" t="e">
        <f>E13</f>
        <v>#DIV/0!</v>
      </c>
      <c r="AE41" s="60" t="e">
        <f>ROUND(AD41*D41/100,2)</f>
        <v>#DIV/0!</v>
      </c>
      <c r="AF41" s="58" t="e">
        <f>E14</f>
        <v>#DIV/0!</v>
      </c>
      <c r="AG41" s="60" t="e">
        <f>ROUND(AF41*D41/100,2)</f>
        <v>#DIV/0!</v>
      </c>
    </row>
    <row r="42" spans="1:33" ht="20.25" customHeight="1" x14ac:dyDescent="0.3">
      <c r="A42" s="39"/>
      <c r="B42" s="50" t="s">
        <v>60</v>
      </c>
      <c r="C42" s="51"/>
      <c r="D42" s="52">
        <f>'[2]BP Format Juillet 2023'!E53</f>
        <v>4.0099999999999997E-2</v>
      </c>
      <c r="E42" s="53">
        <f>'[2]BP Format Juillet 2023'!D53</f>
        <v>3195.3380999999999</v>
      </c>
      <c r="F42" s="54">
        <f t="shared" si="14"/>
        <v>128.13</v>
      </c>
      <c r="G42" s="55"/>
      <c r="H42" s="56"/>
      <c r="I42" s="56"/>
      <c r="J42" s="56"/>
      <c r="L42" s="57">
        <f>L4</f>
        <v>0</v>
      </c>
      <c r="M42" s="54">
        <f t="shared" si="15"/>
        <v>0</v>
      </c>
      <c r="N42" s="54" t="e">
        <f>L5</f>
        <v>#DIV/0!</v>
      </c>
      <c r="O42" s="54" t="e">
        <f t="shared" si="16"/>
        <v>#DIV/0!</v>
      </c>
      <c r="P42" s="54" t="e">
        <f>P40</f>
        <v>#DIV/0!</v>
      </c>
      <c r="Q42" s="54" t="e">
        <f t="shared" si="17"/>
        <v>#DIV/0!</v>
      </c>
      <c r="R42" s="54" t="e">
        <f>R40</f>
        <v>#DIV/0!</v>
      </c>
      <c r="S42" s="54" t="e">
        <f t="shared" si="18"/>
        <v>#DIV/0!</v>
      </c>
      <c r="T42" s="54" t="e">
        <f>T40</f>
        <v>#DIV/0!</v>
      </c>
      <c r="U42" s="54" t="e">
        <f t="shared" ref="U42:U47" si="19">ROUND(T42*D42/100,2)</f>
        <v>#DIV/0!</v>
      </c>
      <c r="V42" s="58" t="e">
        <f>V40</f>
        <v>#DIV/0!</v>
      </c>
      <c r="W42" s="59" t="e">
        <f>ROUND(V42*D42/100,2)</f>
        <v>#DIV/0!</v>
      </c>
      <c r="X42" s="58" t="e">
        <f>X40</f>
        <v>#DIV/0!</v>
      </c>
      <c r="Y42" s="60" t="e">
        <f>ROUND(X42*D42/100,2)</f>
        <v>#DIV/0!</v>
      </c>
      <c r="Z42" s="58" t="e">
        <f>Z40</f>
        <v>#DIV/0!</v>
      </c>
      <c r="AA42" s="60" t="e">
        <f>ROUND(Z42*D42/100,2)</f>
        <v>#DIV/0!</v>
      </c>
      <c r="AB42" s="58" t="e">
        <f>AB40</f>
        <v>#DIV/0!</v>
      </c>
      <c r="AC42" s="60" t="e">
        <f>ROUND(AB42*D42/100,2)</f>
        <v>#DIV/0!</v>
      </c>
      <c r="AD42" s="58" t="e">
        <f>AD40</f>
        <v>#DIV/0!</v>
      </c>
      <c r="AE42" s="60" t="e">
        <f>ROUND(AD42*D42/100,2)</f>
        <v>#DIV/0!</v>
      </c>
      <c r="AF42" s="58" t="e">
        <f>AF40</f>
        <v>#DIV/0!</v>
      </c>
      <c r="AG42" s="60" t="e">
        <f>ROUND(AF42*D42/100,2)</f>
        <v>#DIV/0!</v>
      </c>
    </row>
    <row r="43" spans="1:33" ht="20.25" customHeight="1" x14ac:dyDescent="0.3">
      <c r="A43" s="39"/>
      <c r="B43" s="50" t="s">
        <v>61</v>
      </c>
      <c r="C43" s="51"/>
      <c r="D43" s="52">
        <f>'[2]BP Format Juillet 2023'!E54</f>
        <v>0</v>
      </c>
      <c r="E43" s="53">
        <f>'[2]BP Format Juillet 2023'!D54</f>
        <v>0</v>
      </c>
      <c r="F43" s="54">
        <f t="shared" si="14"/>
        <v>0</v>
      </c>
      <c r="G43" s="55"/>
      <c r="H43" s="56"/>
      <c r="I43" s="56"/>
      <c r="J43" s="56"/>
      <c r="L43" s="57">
        <f>P4</f>
        <v>0</v>
      </c>
      <c r="M43" s="54">
        <f>ROUND(L43*D43/100,2)</f>
        <v>0</v>
      </c>
      <c r="N43" s="54" t="e">
        <f>P5</f>
        <v>#DIV/0!</v>
      </c>
      <c r="O43" s="54" t="e">
        <f t="shared" si="16"/>
        <v>#DIV/0!</v>
      </c>
      <c r="P43" s="54" t="e">
        <f>P6</f>
        <v>#DIV/0!</v>
      </c>
      <c r="Q43" s="54" t="e">
        <f t="shared" si="17"/>
        <v>#DIV/0!</v>
      </c>
      <c r="R43" s="54" t="e">
        <f>P7</f>
        <v>#DIV/0!</v>
      </c>
      <c r="S43" s="54" t="e">
        <f t="shared" si="18"/>
        <v>#DIV/0!</v>
      </c>
      <c r="T43" s="54" t="e">
        <f>P8</f>
        <v>#DIV/0!</v>
      </c>
      <c r="U43" s="54" t="e">
        <f t="shared" si="19"/>
        <v>#DIV/0!</v>
      </c>
      <c r="V43" s="58" t="e">
        <f>P9</f>
        <v>#DIV/0!</v>
      </c>
      <c r="W43" s="60" t="e">
        <f>ROUND(V43*D43/100,2)</f>
        <v>#DIV/0!</v>
      </c>
      <c r="X43" s="58" t="e">
        <f>P10</f>
        <v>#DIV/0!</v>
      </c>
      <c r="Y43" s="60" t="e">
        <f>ROUND(X43*D43/100,2)</f>
        <v>#DIV/0!</v>
      </c>
      <c r="Z43" s="58" t="e">
        <f>P11</f>
        <v>#DIV/0!</v>
      </c>
      <c r="AA43" s="60" t="e">
        <f>ROUND(Z43*D43/100,2)</f>
        <v>#DIV/0!</v>
      </c>
      <c r="AB43" s="58" t="e">
        <f>P12</f>
        <v>#DIV/0!</v>
      </c>
      <c r="AC43" s="60" t="e">
        <f>ROUND(AB43*D43/100,2)</f>
        <v>#DIV/0!</v>
      </c>
      <c r="AD43" s="58" t="e">
        <f>P13</f>
        <v>#DIV/0!</v>
      </c>
      <c r="AE43" s="60" t="e">
        <f>ROUND(AD43*D43/100,2)</f>
        <v>#DIV/0!</v>
      </c>
      <c r="AF43" s="58" t="e">
        <f>P14</f>
        <v>#DIV/0!</v>
      </c>
      <c r="AG43" s="60" t="e">
        <f>ROUND(AF43*D43/100,2)</f>
        <v>#DIV/0!</v>
      </c>
    </row>
    <row r="44" spans="1:33" ht="21.75" hidden="1" customHeight="1" x14ac:dyDescent="0.3">
      <c r="A44" s="39"/>
      <c r="B44" s="50"/>
      <c r="C44" s="51"/>
      <c r="D44" s="62"/>
      <c r="E44" s="53"/>
      <c r="F44" s="54">
        <f t="shared" si="14"/>
        <v>0</v>
      </c>
      <c r="G44" s="55"/>
      <c r="H44" s="56"/>
      <c r="I44" s="56"/>
      <c r="J44" s="56"/>
      <c r="L44" s="57">
        <f>L42</f>
        <v>0</v>
      </c>
      <c r="M44" s="54">
        <f t="shared" si="15"/>
        <v>0</v>
      </c>
      <c r="N44" s="54" t="e">
        <f>N42</f>
        <v>#DIV/0!</v>
      </c>
      <c r="O44" s="54" t="e">
        <f t="shared" si="16"/>
        <v>#DIV/0!</v>
      </c>
      <c r="P44" s="54" t="e">
        <f>P42</f>
        <v>#DIV/0!</v>
      </c>
      <c r="Q44" s="54" t="e">
        <f t="shared" si="17"/>
        <v>#DIV/0!</v>
      </c>
      <c r="R44" s="54" t="e">
        <f>R42</f>
        <v>#DIV/0!</v>
      </c>
      <c r="S44" s="54" t="e">
        <f t="shared" si="18"/>
        <v>#DIV/0!</v>
      </c>
      <c r="T44" s="54" t="e">
        <f>T42</f>
        <v>#DIV/0!</v>
      </c>
      <c r="U44" s="54" t="e">
        <f t="shared" si="19"/>
        <v>#DIV/0!</v>
      </c>
      <c r="V44" s="58" t="e">
        <f>V42</f>
        <v>#DIV/0!</v>
      </c>
      <c r="W44" s="60" t="e">
        <f>ROUND(V44*D44/100,2)</f>
        <v>#DIV/0!</v>
      </c>
      <c r="X44" s="58" t="e">
        <f>+X42</f>
        <v>#DIV/0!</v>
      </c>
      <c r="Y44" s="60" t="e">
        <f>ROUND($D$44*X44/100,2)</f>
        <v>#DIV/0!</v>
      </c>
      <c r="Z44" s="58" t="e">
        <f>+Z42</f>
        <v>#DIV/0!</v>
      </c>
      <c r="AA44" s="60" t="e">
        <f>ROUND($D$44*Z44/100,2)</f>
        <v>#DIV/0!</v>
      </c>
      <c r="AB44" s="58" t="e">
        <f>+AB42</f>
        <v>#DIV/0!</v>
      </c>
      <c r="AC44" s="60" t="e">
        <f>ROUND($D$44*AB44/100,2)</f>
        <v>#DIV/0!</v>
      </c>
      <c r="AD44" s="58" t="e">
        <f>+AD42</f>
        <v>#DIV/0!</v>
      </c>
      <c r="AE44" s="60" t="e">
        <f>ROUND($D$44*AD44/100,2)</f>
        <v>#DIV/0!</v>
      </c>
      <c r="AF44" s="58" t="e">
        <f>+AF42</f>
        <v>#DIV/0!</v>
      </c>
      <c r="AG44" s="60" t="e">
        <f>ROUND($D$44*AF44/100,2)</f>
        <v>#DIV/0!</v>
      </c>
    </row>
    <row r="45" spans="1:33" ht="21.75" hidden="1" customHeight="1" x14ac:dyDescent="0.3">
      <c r="A45" s="39"/>
      <c r="B45" s="50"/>
      <c r="C45" s="51"/>
      <c r="D45" s="62"/>
      <c r="E45" s="53"/>
      <c r="F45" s="54">
        <f t="shared" si="14"/>
        <v>0</v>
      </c>
      <c r="G45" s="55"/>
      <c r="H45" s="56"/>
      <c r="I45" s="56"/>
      <c r="J45" s="56"/>
      <c r="L45" s="57">
        <f>L43</f>
        <v>0</v>
      </c>
      <c r="M45" s="54">
        <f t="shared" si="15"/>
        <v>0</v>
      </c>
      <c r="N45" s="54" t="e">
        <f>N43</f>
        <v>#DIV/0!</v>
      </c>
      <c r="O45" s="54" t="e">
        <f t="shared" si="16"/>
        <v>#DIV/0!</v>
      </c>
      <c r="P45" s="54" t="e">
        <f>P43</f>
        <v>#DIV/0!</v>
      </c>
      <c r="Q45" s="54" t="e">
        <f t="shared" si="17"/>
        <v>#DIV/0!</v>
      </c>
      <c r="R45" s="54" t="e">
        <f>R43</f>
        <v>#DIV/0!</v>
      </c>
      <c r="S45" s="54" t="e">
        <f t="shared" si="18"/>
        <v>#DIV/0!</v>
      </c>
      <c r="T45" s="54" t="e">
        <f>T43</f>
        <v>#DIV/0!</v>
      </c>
      <c r="U45" s="54" t="e">
        <f t="shared" si="19"/>
        <v>#DIV/0!</v>
      </c>
      <c r="V45" s="58" t="e">
        <f>V43</f>
        <v>#DIV/0!</v>
      </c>
      <c r="W45" s="60" t="e">
        <f>ROUND($D$45*V45/100,2)</f>
        <v>#DIV/0!</v>
      </c>
      <c r="X45" s="58" t="e">
        <f>X43</f>
        <v>#DIV/0!</v>
      </c>
      <c r="Y45" s="60" t="e">
        <f>ROUND($D$45*X45/100,2)</f>
        <v>#DIV/0!</v>
      </c>
      <c r="Z45" s="58" t="e">
        <f>Z43</f>
        <v>#DIV/0!</v>
      </c>
      <c r="AA45" s="60" t="e">
        <f>ROUND($D$45*Z45/100,2)</f>
        <v>#DIV/0!</v>
      </c>
      <c r="AB45" s="58" t="e">
        <f>AB43</f>
        <v>#DIV/0!</v>
      </c>
      <c r="AC45" s="60" t="e">
        <f>ROUND($D$45*AB45/100,2)</f>
        <v>#DIV/0!</v>
      </c>
      <c r="AD45" s="58" t="e">
        <f>AD43</f>
        <v>#DIV/0!</v>
      </c>
      <c r="AE45" s="60" t="e">
        <f>ROUND($D$45*AD45/100,2)</f>
        <v>#DIV/0!</v>
      </c>
      <c r="AF45" s="58" t="e">
        <f>AF43</f>
        <v>#DIV/0!</v>
      </c>
      <c r="AG45" s="60" t="e">
        <f>ROUND($D$45*AF45/100,2)</f>
        <v>#DIV/0!</v>
      </c>
    </row>
    <row r="46" spans="1:33" ht="21.75" hidden="1" customHeight="1" x14ac:dyDescent="0.3">
      <c r="A46" s="39"/>
      <c r="B46" s="50"/>
      <c r="C46" s="51"/>
      <c r="D46" s="62"/>
      <c r="E46" s="53"/>
      <c r="F46" s="54">
        <f t="shared" si="14"/>
        <v>0</v>
      </c>
      <c r="G46" s="55"/>
      <c r="H46" s="56"/>
      <c r="I46" s="56"/>
      <c r="J46" s="56"/>
      <c r="L46" s="57">
        <f>L25</f>
        <v>0</v>
      </c>
      <c r="M46" s="54">
        <f t="shared" si="15"/>
        <v>0</v>
      </c>
      <c r="N46" s="54" t="e">
        <f>L26</f>
        <v>#DIV/0!</v>
      </c>
      <c r="O46" s="54" t="e">
        <f t="shared" si="16"/>
        <v>#DIV/0!</v>
      </c>
      <c r="P46" s="54" t="e">
        <f>L27</f>
        <v>#DIV/0!</v>
      </c>
      <c r="Q46" s="54" t="e">
        <f t="shared" si="17"/>
        <v>#DIV/0!</v>
      </c>
      <c r="R46" s="54" t="e">
        <f>L28</f>
        <v>#DIV/0!</v>
      </c>
      <c r="S46" s="54" t="e">
        <f t="shared" si="18"/>
        <v>#DIV/0!</v>
      </c>
      <c r="T46" s="54" t="e">
        <f>L29</f>
        <v>#DIV/0!</v>
      </c>
      <c r="U46" s="54" t="e">
        <f t="shared" si="19"/>
        <v>#DIV/0!</v>
      </c>
      <c r="V46" s="58" t="e">
        <f>L30</f>
        <v>#DIV/0!</v>
      </c>
      <c r="W46" s="59" t="e">
        <f>ROUND(V46*$D$46/100,2)</f>
        <v>#DIV/0!</v>
      </c>
      <c r="X46" s="58" t="e">
        <f>L31</f>
        <v>#DIV/0!</v>
      </c>
      <c r="Y46" s="60" t="e">
        <f>ROUND(X46*$D$46/100,2)</f>
        <v>#DIV/0!</v>
      </c>
      <c r="Z46" s="58" t="e">
        <f>L32</f>
        <v>#DIV/0!</v>
      </c>
      <c r="AA46" s="60" t="e">
        <f>ROUND(Z46*$D$46/100,2)</f>
        <v>#DIV/0!</v>
      </c>
      <c r="AB46" s="58" t="e">
        <f>L33</f>
        <v>#DIV/0!</v>
      </c>
      <c r="AC46" s="60" t="e">
        <f>ROUND(AB46*$D$46/100,2)</f>
        <v>#DIV/0!</v>
      </c>
      <c r="AD46" s="58" t="e">
        <f>L34</f>
        <v>#DIV/0!</v>
      </c>
      <c r="AE46" s="60" t="e">
        <f>ROUND(AD46*$D$46/100,2)</f>
        <v>#DIV/0!</v>
      </c>
      <c r="AF46" s="58" t="e">
        <f>L35</f>
        <v>#DIV/0!</v>
      </c>
      <c r="AG46" s="60" t="e">
        <f>ROUND(AF46*$D$46/100,2)</f>
        <v>#DIV/0!</v>
      </c>
    </row>
    <row r="47" spans="1:33" ht="21.75" hidden="1" customHeight="1" x14ac:dyDescent="0.3">
      <c r="A47" s="39"/>
      <c r="B47" s="50"/>
      <c r="C47" s="51"/>
      <c r="D47" s="62"/>
      <c r="E47" s="53"/>
      <c r="F47" s="54">
        <f t="shared" si="14"/>
        <v>0</v>
      </c>
      <c r="G47" s="55"/>
      <c r="H47" s="56"/>
      <c r="I47" s="56"/>
      <c r="J47" s="56"/>
      <c r="L47" s="57">
        <f>N25</f>
        <v>0</v>
      </c>
      <c r="M47" s="54">
        <f t="shared" si="15"/>
        <v>0</v>
      </c>
      <c r="N47" s="54" t="e">
        <f>N26</f>
        <v>#DIV/0!</v>
      </c>
      <c r="O47" s="54" t="e">
        <f t="shared" si="16"/>
        <v>#DIV/0!</v>
      </c>
      <c r="P47" s="54" t="e">
        <f>N27</f>
        <v>#DIV/0!</v>
      </c>
      <c r="Q47" s="54" t="e">
        <f t="shared" si="17"/>
        <v>#DIV/0!</v>
      </c>
      <c r="R47" s="54" t="e">
        <f>N28</f>
        <v>#DIV/0!</v>
      </c>
      <c r="S47" s="54" t="e">
        <f>ROUND(D47*R47/100,2)</f>
        <v>#DIV/0!</v>
      </c>
      <c r="T47" s="54" t="e">
        <f>N29</f>
        <v>#DIV/0!</v>
      </c>
      <c r="U47" s="54" t="e">
        <f t="shared" si="19"/>
        <v>#DIV/0!</v>
      </c>
      <c r="V47" s="58" t="e">
        <f>N30</f>
        <v>#DIV/0!</v>
      </c>
      <c r="W47" s="60" t="e">
        <f>ROUND(V47*D47/100,2)</f>
        <v>#DIV/0!</v>
      </c>
      <c r="X47" s="58" t="e">
        <f>N31</f>
        <v>#DIV/0!</v>
      </c>
      <c r="Y47" s="60" t="e">
        <f>ROUND(X47*D47/100,2)</f>
        <v>#DIV/0!</v>
      </c>
      <c r="Z47" s="58" t="e">
        <f>N32</f>
        <v>#DIV/0!</v>
      </c>
      <c r="AA47" s="60" t="e">
        <f>ROUND(D47*Z47/100,2)</f>
        <v>#DIV/0!</v>
      </c>
      <c r="AB47" s="58" t="e">
        <f>N33</f>
        <v>#DIV/0!</v>
      </c>
      <c r="AC47" s="60" t="e">
        <f>ROUND(D47*AB47/100,2)</f>
        <v>#DIV/0!</v>
      </c>
      <c r="AD47" s="58" t="e">
        <f>N34</f>
        <v>#DIV/0!</v>
      </c>
      <c r="AE47" s="60" t="e">
        <f>ROUND(D47*AD47/100,2)</f>
        <v>#DIV/0!</v>
      </c>
      <c r="AF47" s="58" t="e">
        <f>N35</f>
        <v>#DIV/0!</v>
      </c>
      <c r="AG47" s="60" t="e">
        <f>ROUND(AF47*D47/100,2)</f>
        <v>#DIV/0!</v>
      </c>
    </row>
    <row r="48" spans="1:33" ht="21.75" hidden="1" customHeight="1" x14ac:dyDescent="0.3">
      <c r="A48" s="39"/>
      <c r="B48" s="50"/>
      <c r="C48" s="51"/>
      <c r="D48" s="63"/>
      <c r="E48" s="64"/>
      <c r="F48" s="54"/>
      <c r="G48" s="65"/>
      <c r="H48" s="56"/>
      <c r="I48" s="56"/>
      <c r="J48" s="56"/>
      <c r="L48" s="57">
        <f>'[1]BP FEVRIER    '!C102</f>
        <v>0</v>
      </c>
      <c r="M48" s="54">
        <f t="shared" si="15"/>
        <v>0</v>
      </c>
      <c r="N48" s="54" t="e">
        <f>'[1]BP MARS   '!C102</f>
        <v>#DIV/0!</v>
      </c>
      <c r="O48" s="54" t="e">
        <f t="shared" si="16"/>
        <v>#DIV/0!</v>
      </c>
      <c r="P48" s="54" t="e">
        <f>'[1]BP AVRIL    '!C102</f>
        <v>#DIV/0!</v>
      </c>
      <c r="Q48" s="54" t="e">
        <f t="shared" si="17"/>
        <v>#DIV/0!</v>
      </c>
      <c r="R48" s="54" t="e">
        <f>'[1]BP MAI     '!C102</f>
        <v>#DIV/0!</v>
      </c>
      <c r="S48" s="54" t="e">
        <f>'[1]BP MAI     '!F102</f>
        <v>#DIV/0!</v>
      </c>
      <c r="T48" s="66" t="e">
        <f>'[1]BP  JUIN '!C102</f>
        <v>#DIV/0!</v>
      </c>
      <c r="U48" s="54" t="e">
        <f>ROUND(T48*D48/100,2)</f>
        <v>#DIV/0!</v>
      </c>
      <c r="V48" s="58" t="e">
        <f>+T48+'[1]BP JUILLET '!C102</f>
        <v>#DIV/0!</v>
      </c>
      <c r="W48" s="59" t="e">
        <f>ROUND(V48*$D$48/100,2)</f>
        <v>#DIV/0!</v>
      </c>
      <c r="X48" s="66" t="e">
        <f>V48+'[1]BP AOUT '!C101</f>
        <v>#DIV/0!</v>
      </c>
      <c r="Y48" s="60" t="e">
        <f>ROUND(X48*$D$48/100,2)</f>
        <v>#DIV/0!</v>
      </c>
      <c r="Z48" s="66" t="e">
        <f>X48+'[1]BP SEPTEMBRE '!C101</f>
        <v>#DIV/0!</v>
      </c>
      <c r="AA48" s="60" t="e">
        <f>ROUND(Z48*$D$48/100,2)</f>
        <v>#DIV/0!</v>
      </c>
      <c r="AB48" s="66" t="e">
        <f>Z48+'[1]BP OCTOBRE '!C101</f>
        <v>#DIV/0!</v>
      </c>
      <c r="AC48" s="60" t="e">
        <f>ROUND(AB48*$D$48/100,2)</f>
        <v>#DIV/0!</v>
      </c>
      <c r="AD48" s="66" t="e">
        <f>AB48+'[1]BP NOVEMBRE '!C101</f>
        <v>#DIV/0!</v>
      </c>
      <c r="AE48" s="60" t="e">
        <f>ROUND(AD48*$D$48/100,2)</f>
        <v>#DIV/0!</v>
      </c>
      <c r="AF48" s="66" t="e">
        <f>AD48+'[1]BP DECEMBRE '!C101</f>
        <v>#DIV/0!</v>
      </c>
      <c r="AG48" s="60" t="e">
        <f>ROUND(AF48*$D$48/100,2)</f>
        <v>#DIV/0!</v>
      </c>
    </row>
    <row r="49" spans="1:33" s="69" customFormat="1" ht="20.25" customHeight="1" x14ac:dyDescent="0.25">
      <c r="A49" s="39"/>
      <c r="B49" s="67" t="s">
        <v>62</v>
      </c>
      <c r="C49" s="67"/>
      <c r="D49" s="68"/>
      <c r="F49" s="70">
        <f>SUM(F40:F48)</f>
        <v>361.39</v>
      </c>
      <c r="H49" s="71"/>
      <c r="I49" s="71"/>
      <c r="J49" s="71"/>
      <c r="L49" s="72"/>
      <c r="M49" s="73">
        <f>SUM(M40:M48)</f>
        <v>0</v>
      </c>
      <c r="N49" s="73"/>
      <c r="O49" s="73" t="e">
        <f>SUM(O40:O48)</f>
        <v>#DIV/0!</v>
      </c>
      <c r="P49" s="73"/>
      <c r="Q49" s="73" t="e">
        <f>SUM(Q40:Q48)</f>
        <v>#DIV/0!</v>
      </c>
      <c r="R49" s="73"/>
      <c r="S49" s="73" t="e">
        <f>SUM(S40:S48)</f>
        <v>#DIV/0!</v>
      </c>
      <c r="T49" s="73"/>
      <c r="U49" s="73" t="e">
        <f>SUM(U40:U48)</f>
        <v>#DIV/0!</v>
      </c>
      <c r="V49" s="73"/>
      <c r="W49" s="73" t="e">
        <f>SUM(W40:W48)</f>
        <v>#DIV/0!</v>
      </c>
      <c r="X49" s="73"/>
      <c r="Y49" s="73" t="e">
        <f t="shared" ref="Y49:AG49" si="20">SUM(Y40:Y48)</f>
        <v>#DIV/0!</v>
      </c>
      <c r="Z49" s="73"/>
      <c r="AA49" s="73" t="e">
        <f t="shared" si="20"/>
        <v>#DIV/0!</v>
      </c>
      <c r="AB49" s="73"/>
      <c r="AC49" s="73" t="e">
        <f t="shared" si="20"/>
        <v>#DIV/0!</v>
      </c>
      <c r="AD49" s="73"/>
      <c r="AE49" s="73" t="e">
        <f t="shared" si="20"/>
        <v>#DIV/0!</v>
      </c>
      <c r="AF49" s="73"/>
      <c r="AG49" s="73" t="e">
        <f t="shared" si="20"/>
        <v>#DIV/0!</v>
      </c>
    </row>
    <row r="50" spans="1:33" ht="20.25" customHeight="1" x14ac:dyDescent="0.3">
      <c r="A50" s="39"/>
      <c r="B50" s="74" t="s">
        <v>63</v>
      </c>
      <c r="C50" s="74"/>
      <c r="D50" s="75"/>
      <c r="E50" s="76"/>
      <c r="F50" s="77">
        <f xml:space="preserve"> ROUND(IF(F49/E41&gt;0.1131,0.1131,F49/E41),4)</f>
        <v>0.11310000000000001</v>
      </c>
      <c r="G50" s="78"/>
      <c r="H50" s="78"/>
      <c r="I50" s="78"/>
      <c r="J50" s="78"/>
      <c r="L50" s="79"/>
      <c r="M50" s="79"/>
      <c r="N50" s="79"/>
      <c r="P50" s="78"/>
      <c r="R50" s="78"/>
    </row>
    <row r="51" spans="1:33" ht="20.25" customHeight="1" x14ac:dyDescent="0.3">
      <c r="B51" s="2"/>
      <c r="C51" s="2"/>
      <c r="E51" s="78"/>
      <c r="F51" s="78"/>
      <c r="G51" s="78"/>
      <c r="H51" s="78"/>
      <c r="I51" s="78"/>
      <c r="J51" s="78"/>
      <c r="L51" s="79"/>
      <c r="M51" s="79"/>
      <c r="N51" s="79"/>
      <c r="P51" s="78"/>
      <c r="R51" s="78"/>
    </row>
    <row r="52" spans="1:33" ht="20.25" customHeight="1" x14ac:dyDescent="0.3">
      <c r="T52" s="78"/>
    </row>
    <row r="53" spans="1:33" ht="20.25" customHeight="1" x14ac:dyDescent="0.3">
      <c r="B53" s="80"/>
      <c r="C53" s="80"/>
      <c r="D53" s="80"/>
      <c r="E53" s="80"/>
      <c r="F53" s="80"/>
      <c r="G53" s="80"/>
      <c r="H53" s="80"/>
      <c r="I53" s="80"/>
      <c r="J53" s="80"/>
      <c r="K53" s="80"/>
    </row>
    <row r="54" spans="1:33" ht="27.75" customHeight="1" x14ac:dyDescent="0.3">
      <c r="A54" s="81" t="s">
        <v>64</v>
      </c>
      <c r="B54" s="82"/>
      <c r="C54" s="83"/>
      <c r="D54" s="83"/>
      <c r="E54" s="83"/>
      <c r="F54" s="83"/>
      <c r="G54" s="83"/>
      <c r="H54" s="83"/>
      <c r="I54" s="83"/>
      <c r="J54" s="83"/>
      <c r="K54" s="83"/>
      <c r="O54" s="84"/>
      <c r="P54" s="84"/>
      <c r="Q54" s="84"/>
      <c r="R54" s="84"/>
      <c r="S54" s="84"/>
      <c r="T54" s="84"/>
    </row>
    <row r="55" spans="1:33" ht="20.25" customHeight="1" x14ac:dyDescent="0.3">
      <c r="A55" s="85" t="s">
        <v>66</v>
      </c>
      <c r="B55" s="85" t="s">
        <v>67</v>
      </c>
      <c r="C55" s="85" t="s">
        <v>68</v>
      </c>
      <c r="D55" s="85" t="s">
        <v>69</v>
      </c>
      <c r="E55" s="85" t="s">
        <v>70</v>
      </c>
      <c r="F55" s="85" t="s">
        <v>71</v>
      </c>
      <c r="G55" s="85" t="s">
        <v>72</v>
      </c>
      <c r="H55" s="86"/>
      <c r="K55" s="87"/>
    </row>
    <row r="56" spans="1:33" s="93" customFormat="1" ht="48.75" customHeight="1" x14ac:dyDescent="0.2">
      <c r="A56" s="88" t="s">
        <v>73</v>
      </c>
      <c r="B56" s="89" t="s">
        <v>74</v>
      </c>
      <c r="C56" s="89" t="s">
        <v>75</v>
      </c>
      <c r="D56" s="89" t="s">
        <v>55</v>
      </c>
      <c r="E56" s="89" t="s">
        <v>76</v>
      </c>
      <c r="F56" s="90" t="s">
        <v>77</v>
      </c>
      <c r="G56" s="90" t="s">
        <v>78</v>
      </c>
      <c r="H56" s="91">
        <v>56</v>
      </c>
      <c r="I56" s="92"/>
      <c r="J56" s="92"/>
      <c r="N56" s="92"/>
      <c r="O56" s="92"/>
      <c r="P56" s="92"/>
      <c r="Q56" s="92"/>
      <c r="R56" s="92"/>
      <c r="S56" s="92"/>
      <c r="T56" s="92"/>
    </row>
    <row r="57" spans="1:33" s="93" customFormat="1" ht="33" customHeight="1" x14ac:dyDescent="0.2">
      <c r="A57" s="94"/>
      <c r="B57" s="95">
        <f>'[2]BP Format Juillet 2023'!K21+'[2]BP Format Juillet 2023'!K22+'[2]BP Format Juillet 2023'!K20+'[2]BP Format Juillet 2023'!K18+'[2]BP Format Juillet 2023'!K19</f>
        <v>0</v>
      </c>
      <c r="C57" s="96">
        <f>A57+B57</f>
        <v>0</v>
      </c>
      <c r="D57" s="97">
        <f>ROUND(IF(F49/E41&gt;0.1131,0.1131,F49/E41),4)</f>
        <v>0.11310000000000001</v>
      </c>
      <c r="E57" s="98">
        <f>IF(A57&gt;8037,0,IF(C57&gt;8037,8037-A57,B57))</f>
        <v>0</v>
      </c>
      <c r="F57" s="98">
        <f>ROUND(E57*D57,2)</f>
        <v>0</v>
      </c>
      <c r="G57" s="99">
        <f>IF(C57&gt;8037,B57-E57,0)</f>
        <v>0</v>
      </c>
      <c r="H57" s="91">
        <v>57</v>
      </c>
      <c r="I57" s="100"/>
      <c r="J57" s="100"/>
      <c r="N57" s="92"/>
      <c r="O57" s="92"/>
      <c r="P57" s="92"/>
      <c r="Q57" s="92"/>
      <c r="R57" s="92"/>
      <c r="S57" s="92"/>
      <c r="T57" s="92"/>
    </row>
    <row r="58" spans="1:33" ht="22.5" hidden="1" customHeight="1" x14ac:dyDescent="0.3">
      <c r="A58" s="101"/>
      <c r="B58" s="96"/>
      <c r="C58" s="96"/>
      <c r="D58" s="101"/>
      <c r="E58" s="102"/>
      <c r="F58" s="96"/>
      <c r="G58" s="103"/>
      <c r="H58" s="103"/>
      <c r="I58" s="103"/>
      <c r="J58" s="103"/>
      <c r="L58" s="65"/>
      <c r="M58" s="104"/>
      <c r="N58" s="105"/>
      <c r="O58" s="92"/>
      <c r="P58" s="92"/>
      <c r="Q58" s="92"/>
      <c r="R58" s="65"/>
      <c r="S58" s="65"/>
      <c r="T58" s="65"/>
    </row>
    <row r="59" spans="1:33" ht="22.5" hidden="1" customHeight="1" x14ac:dyDescent="0.3">
      <c r="A59" s="91" t="s">
        <v>79</v>
      </c>
      <c r="B59" s="106">
        <f>+'[1]BP FEVRIER    '!J59+'[1]BP FEVRIER    '!J60+'[1]BP FEVRIER    '!J61+'[1]BP FEVRIER    '!J62+'[1]BP FEVRIER    '!J63</f>
        <v>0</v>
      </c>
      <c r="C59" s="91">
        <f>B59+B57</f>
        <v>0</v>
      </c>
      <c r="D59" s="107" t="e">
        <f>IF(M49/B25&gt;0.1131,0.1131,M49/B25)</f>
        <v>#DIV/0!</v>
      </c>
      <c r="E59" s="108" t="e">
        <f>IF(C59&lt;5358,B59*D59,IF(C57&gt;5358,0,(5358-C57)*D59))</f>
        <v>#DIV/0!</v>
      </c>
      <c r="F59" s="108"/>
      <c r="G59" s="109"/>
      <c r="H59" s="109"/>
      <c r="I59" s="109"/>
      <c r="J59" s="109"/>
      <c r="K59" s="110">
        <f>IF(C59&lt;5358,B59,IF(C57&gt;5358,0,5358-C57))</f>
        <v>0</v>
      </c>
      <c r="L59" s="65"/>
      <c r="M59" s="104"/>
      <c r="N59" s="105"/>
      <c r="O59" s="92"/>
      <c r="P59" s="92"/>
      <c r="Q59" s="92"/>
      <c r="R59" s="65"/>
      <c r="S59" s="65"/>
      <c r="T59" s="65"/>
    </row>
    <row r="60" spans="1:33" ht="22.5" hidden="1" customHeight="1" x14ac:dyDescent="0.3">
      <c r="A60" s="91" t="s">
        <v>80</v>
      </c>
      <c r="B60" s="106" t="e">
        <f>+L91</f>
        <v>#DIV/0!</v>
      </c>
      <c r="C60" s="106" t="e">
        <f>C59+B60</f>
        <v>#DIV/0!</v>
      </c>
      <c r="D60" s="107" t="e">
        <f>IF(O49/B26&lt;0.1131,O49/B26,0.1131)</f>
        <v>#DIV/0!</v>
      </c>
      <c r="E60" s="108" t="e">
        <f>IF(C60&lt;5358,B60*D60,IF(C59&gt;5358,0,(5358-C59)*D60))</f>
        <v>#DIV/0!</v>
      </c>
      <c r="F60" s="108"/>
      <c r="G60" s="108"/>
      <c r="H60" s="108"/>
      <c r="I60" s="108"/>
      <c r="J60" s="108"/>
      <c r="K60" s="110" t="e">
        <f t="shared" ref="K60:K69" si="21">IF(C60&lt;5358,B60,IF(C59&gt;5358,0,5358-C59))</f>
        <v>#DIV/0!</v>
      </c>
      <c r="L60" s="65"/>
      <c r="M60" s="104"/>
      <c r="N60" s="105"/>
      <c r="O60" s="111"/>
      <c r="P60" s="111"/>
      <c r="Q60" s="111"/>
      <c r="R60" s="111"/>
      <c r="S60" s="111"/>
      <c r="T60" s="111"/>
    </row>
    <row r="61" spans="1:33" ht="22.5" hidden="1" customHeight="1" x14ac:dyDescent="0.3">
      <c r="A61" s="91" t="s">
        <v>81</v>
      </c>
      <c r="B61" s="106" t="e">
        <f>+M91</f>
        <v>#DIV/0!</v>
      </c>
      <c r="C61" s="106" t="e">
        <f>C60+B61</f>
        <v>#DIV/0!</v>
      </c>
      <c r="D61" s="107" t="e">
        <f>IF(Q49/B27&lt;0.1131,Q49/B27,0.1131)</f>
        <v>#DIV/0!</v>
      </c>
      <c r="E61" s="108" t="e">
        <f>IF(C61&lt;5358,B61*D61,IF(C60&gt;5358,0,(5358-C60)*D61))</f>
        <v>#DIV/0!</v>
      </c>
      <c r="F61" s="108"/>
      <c r="G61" s="108"/>
      <c r="H61" s="108"/>
      <c r="I61" s="108"/>
      <c r="J61" s="108"/>
      <c r="K61" s="110" t="e">
        <f t="shared" si="21"/>
        <v>#DIV/0!</v>
      </c>
      <c r="L61" s="65"/>
      <c r="M61" s="104"/>
      <c r="N61" s="105"/>
      <c r="O61" s="111"/>
      <c r="P61" s="111"/>
      <c r="Q61" s="111"/>
      <c r="R61" s="111"/>
      <c r="S61" s="111"/>
      <c r="T61" s="111"/>
      <c r="U61" s="112"/>
    </row>
    <row r="62" spans="1:33" ht="22.5" hidden="1" customHeight="1" x14ac:dyDescent="0.3">
      <c r="A62" s="91" t="s">
        <v>82</v>
      </c>
      <c r="B62" s="106" t="e">
        <f>+N91</f>
        <v>#DIV/0!</v>
      </c>
      <c r="C62" s="106" t="e">
        <f>C61+B62</f>
        <v>#DIV/0!</v>
      </c>
      <c r="D62" s="107" t="e">
        <f>IF(S49/B28&lt;0.1131,S49/B28,0.1131)</f>
        <v>#DIV/0!</v>
      </c>
      <c r="E62" s="108" t="e">
        <f>IF(C62&lt;5358,B62*D62,IF(C61&gt;5358,0,(5358-C61)*D62))</f>
        <v>#DIV/0!</v>
      </c>
      <c r="F62" s="108"/>
      <c r="G62" s="108"/>
      <c r="H62" s="108"/>
      <c r="I62" s="108"/>
      <c r="J62" s="108"/>
      <c r="K62" s="110" t="e">
        <f t="shared" si="21"/>
        <v>#DIV/0!</v>
      </c>
      <c r="L62" s="65"/>
      <c r="M62" s="104"/>
      <c r="N62" s="105"/>
      <c r="O62" s="111"/>
      <c r="P62" s="111"/>
      <c r="Q62" s="111"/>
      <c r="R62" s="111"/>
      <c r="S62" s="111"/>
      <c r="T62" s="111"/>
      <c r="U62" s="112"/>
    </row>
    <row r="63" spans="1:33" ht="22.5" hidden="1" customHeight="1" x14ac:dyDescent="0.3">
      <c r="A63" s="91" t="s">
        <v>83</v>
      </c>
      <c r="B63" s="106" t="e">
        <f>+O91</f>
        <v>#DIV/0!</v>
      </c>
      <c r="C63" s="106" t="e">
        <f>C62+B63</f>
        <v>#DIV/0!</v>
      </c>
      <c r="D63" s="107" t="e">
        <f>IF(U49/B29&lt;0.1131,U49/B29,0.1131)</f>
        <v>#DIV/0!</v>
      </c>
      <c r="E63" s="108" t="e">
        <f>IF(C63&lt;5358,B63*D63,IF(C62&gt;5358,0,(5358-C62)*D63))</f>
        <v>#DIV/0!</v>
      </c>
      <c r="F63" s="108"/>
      <c r="G63" s="108"/>
      <c r="H63" s="108"/>
      <c r="I63" s="108"/>
      <c r="J63" s="108"/>
      <c r="K63" s="110" t="e">
        <f t="shared" si="21"/>
        <v>#DIV/0!</v>
      </c>
      <c r="L63" s="65"/>
      <c r="M63" s="104"/>
      <c r="N63" s="105"/>
      <c r="O63" s="111"/>
      <c r="P63" s="111"/>
      <c r="Q63" s="111"/>
      <c r="R63" s="111"/>
      <c r="S63" s="111"/>
      <c r="T63" s="111"/>
      <c r="U63" s="112"/>
    </row>
    <row r="64" spans="1:33" ht="22.5" hidden="1" customHeight="1" x14ac:dyDescent="0.3">
      <c r="A64" s="91" t="s">
        <v>84</v>
      </c>
      <c r="B64" s="113" t="e">
        <f>'[1]BP JUILLET '!J59+'[1]BP JUILLET '!J60+'[1]BP JUILLET '!J61+'[1]BP JUILLET '!J62+'[1]BP JUILLET '!J63</f>
        <v>#DIV/0!</v>
      </c>
      <c r="C64" s="113" t="e">
        <f t="shared" ref="C64:C69" si="22">+B64+C63</f>
        <v>#DIV/0!</v>
      </c>
      <c r="D64" s="114" t="e">
        <f>+IF(W49/B30&gt;0.1131,0.1131,W49/B30)</f>
        <v>#DIV/0!</v>
      </c>
      <c r="E64" s="108" t="e">
        <f t="shared" ref="E64:E69" si="23">IF(C64&lt;5358,B64*D64,IF(C63&gt;5358,0,(5358-C63)*D64))</f>
        <v>#DIV/0!</v>
      </c>
      <c r="F64" s="108"/>
      <c r="G64" s="108"/>
      <c r="H64" s="108"/>
      <c r="I64" s="108"/>
      <c r="J64" s="108"/>
      <c r="K64" s="110" t="e">
        <f t="shared" si="21"/>
        <v>#DIV/0!</v>
      </c>
      <c r="L64" s="65"/>
      <c r="M64" s="104"/>
      <c r="N64" s="105"/>
      <c r="O64" s="111"/>
      <c r="P64" s="111"/>
      <c r="Q64" s="111"/>
      <c r="R64" s="111"/>
      <c r="S64" s="111"/>
      <c r="T64" s="111"/>
    </row>
    <row r="65" spans="1:20" ht="22.5" hidden="1" customHeight="1" x14ac:dyDescent="0.3">
      <c r="A65" s="91" t="s">
        <v>85</v>
      </c>
      <c r="B65" s="113" t="e">
        <f>Q91</f>
        <v>#DIV/0!</v>
      </c>
      <c r="C65" s="113" t="e">
        <f t="shared" si="22"/>
        <v>#DIV/0!</v>
      </c>
      <c r="D65" s="114" t="e">
        <f>+IF(Y49/B31&gt;0.1131,0.1131,Y49/B31)</f>
        <v>#DIV/0!</v>
      </c>
      <c r="E65" s="108" t="e">
        <f t="shared" si="23"/>
        <v>#DIV/0!</v>
      </c>
      <c r="F65" s="108"/>
      <c r="G65" s="108"/>
      <c r="H65" s="108"/>
      <c r="I65" s="108"/>
      <c r="J65" s="108"/>
      <c r="K65" s="110" t="e">
        <f t="shared" si="21"/>
        <v>#DIV/0!</v>
      </c>
      <c r="L65" s="65"/>
      <c r="M65" s="104"/>
      <c r="N65" s="105"/>
      <c r="O65" s="111"/>
      <c r="P65" s="111"/>
      <c r="Q65" s="111"/>
      <c r="R65" s="111"/>
      <c r="S65" s="111"/>
      <c r="T65" s="111"/>
    </row>
    <row r="66" spans="1:20" ht="22.5" hidden="1" customHeight="1" x14ac:dyDescent="0.3">
      <c r="A66" s="91" t="s">
        <v>86</v>
      </c>
      <c r="B66" s="113" t="e">
        <f>R91</f>
        <v>#DIV/0!</v>
      </c>
      <c r="C66" s="113" t="e">
        <f t="shared" si="22"/>
        <v>#DIV/0!</v>
      </c>
      <c r="D66" s="114" t="e">
        <f>+IF(AA49/B32&gt;0.1131,0.1131,AA49/E11)</f>
        <v>#DIV/0!</v>
      </c>
      <c r="E66" s="108" t="e">
        <f t="shared" si="23"/>
        <v>#DIV/0!</v>
      </c>
      <c r="F66" s="108"/>
      <c r="G66" s="108"/>
      <c r="H66" s="108"/>
      <c r="I66" s="108"/>
      <c r="J66" s="108"/>
      <c r="K66" s="110" t="e">
        <f t="shared" si="21"/>
        <v>#DIV/0!</v>
      </c>
      <c r="L66" s="65"/>
      <c r="M66" s="104"/>
      <c r="N66" s="105"/>
      <c r="O66" s="111"/>
      <c r="P66" s="111"/>
      <c r="Q66" s="111"/>
      <c r="R66" s="111"/>
      <c r="S66" s="111"/>
      <c r="T66" s="111"/>
    </row>
    <row r="67" spans="1:20" ht="22.5" hidden="1" customHeight="1" x14ac:dyDescent="0.3">
      <c r="A67" s="91" t="s">
        <v>87</v>
      </c>
      <c r="B67" s="113" t="e">
        <f>S91</f>
        <v>#DIV/0!</v>
      </c>
      <c r="C67" s="113" t="e">
        <f t="shared" si="22"/>
        <v>#DIV/0!</v>
      </c>
      <c r="D67" s="114" t="e">
        <f>+IF(AC49/B33&gt;0.1131,0.1131,AC49/EG2)</f>
        <v>#DIV/0!</v>
      </c>
      <c r="E67" s="108" t="e">
        <f t="shared" si="23"/>
        <v>#DIV/0!</v>
      </c>
      <c r="F67" s="108"/>
      <c r="G67" s="108"/>
      <c r="H67" s="108"/>
      <c r="I67" s="108"/>
      <c r="J67" s="108"/>
      <c r="K67" s="110" t="e">
        <f t="shared" si="21"/>
        <v>#DIV/0!</v>
      </c>
      <c r="L67" s="65"/>
      <c r="M67" s="104"/>
      <c r="N67" s="105"/>
      <c r="O67" s="111"/>
      <c r="P67" s="111"/>
      <c r="Q67" s="111"/>
      <c r="R67" s="111"/>
      <c r="S67" s="111"/>
      <c r="T67" s="111"/>
    </row>
    <row r="68" spans="1:20" ht="22.5" hidden="1" customHeight="1" x14ac:dyDescent="0.3">
      <c r="A68" s="91" t="s">
        <v>88</v>
      </c>
      <c r="B68" s="113" t="e">
        <f>T91</f>
        <v>#DIV/0!</v>
      </c>
      <c r="C68" s="113" t="e">
        <f t="shared" si="22"/>
        <v>#DIV/0!</v>
      </c>
      <c r="D68" s="114" t="e">
        <f>+IF(AE49/B34&gt;0.1131,0.1131,AE49/B34)</f>
        <v>#DIV/0!</v>
      </c>
      <c r="E68" s="108" t="e">
        <f t="shared" si="23"/>
        <v>#DIV/0!</v>
      </c>
      <c r="F68" s="108"/>
      <c r="G68" s="108"/>
      <c r="H68" s="108"/>
      <c r="I68" s="108"/>
      <c r="J68" s="108"/>
      <c r="K68" s="110" t="e">
        <f t="shared" si="21"/>
        <v>#DIV/0!</v>
      </c>
      <c r="L68" s="65"/>
      <c r="M68" s="104"/>
      <c r="N68" s="105"/>
      <c r="O68" s="111"/>
      <c r="P68" s="111"/>
      <c r="Q68" s="111"/>
      <c r="R68" s="111"/>
      <c r="S68" s="111"/>
      <c r="T68" s="111"/>
    </row>
    <row r="69" spans="1:20" ht="22.5" hidden="1" customHeight="1" x14ac:dyDescent="0.3">
      <c r="A69" s="91" t="s">
        <v>89</v>
      </c>
      <c r="B69" s="113" t="e">
        <f>U91</f>
        <v>#DIV/0!</v>
      </c>
      <c r="C69" s="113" t="e">
        <f t="shared" si="22"/>
        <v>#DIV/0!</v>
      </c>
      <c r="D69" s="114" t="e">
        <f>+IF(AG49/B35&gt;0.1131,0.1131,AG49/B35)</f>
        <v>#DIV/0!</v>
      </c>
      <c r="E69" s="108" t="e">
        <f t="shared" si="23"/>
        <v>#DIV/0!</v>
      </c>
      <c r="F69" s="108"/>
      <c r="G69" s="108"/>
      <c r="H69" s="108"/>
      <c r="I69" s="108"/>
      <c r="J69" s="108"/>
      <c r="K69" s="110" t="e">
        <f t="shared" si="21"/>
        <v>#DIV/0!</v>
      </c>
      <c r="L69" s="65"/>
      <c r="M69" s="104"/>
      <c r="N69" s="105"/>
      <c r="O69" s="111"/>
      <c r="P69" s="111"/>
      <c r="Q69" s="111"/>
      <c r="R69" s="111"/>
      <c r="S69" s="111"/>
      <c r="T69" s="111"/>
    </row>
    <row r="70" spans="1:20" ht="22.5" hidden="1" customHeight="1" x14ac:dyDescent="0.3">
      <c r="A70" s="86"/>
      <c r="B70" s="112"/>
      <c r="C70" s="112"/>
      <c r="D70" s="115" t="e">
        <f>+IF(AE52/E15&gt;0.1131,0.1131,AE52/E15)</f>
        <v>#DIV/0!</v>
      </c>
      <c r="M70" s="116" t="e">
        <f t="shared" ref="M70:M80" si="24">+K70-K69</f>
        <v>#DIV/0!</v>
      </c>
      <c r="Q70" s="117"/>
      <c r="R70" s="118">
        <f t="shared" ref="R70:R80" si="25">IF(C70&lt;5358,C70*0.9825,5358*0.9825)</f>
        <v>0</v>
      </c>
    </row>
    <row r="71" spans="1:20" ht="22.5" hidden="1" customHeight="1" x14ac:dyDescent="0.3">
      <c r="A71" s="86"/>
      <c r="B71" s="112"/>
      <c r="C71" s="112"/>
      <c r="D71" s="85" t="e">
        <f>+IF(AE53/E16&gt;0.1131,0.1131,AE53/E16)</f>
        <v>#DIV/0!</v>
      </c>
      <c r="M71" s="119">
        <f t="shared" si="24"/>
        <v>0</v>
      </c>
      <c r="Q71" s="120"/>
      <c r="R71" s="118">
        <f t="shared" si="25"/>
        <v>0</v>
      </c>
    </row>
    <row r="72" spans="1:20" ht="22.5" hidden="1" customHeight="1" x14ac:dyDescent="0.3">
      <c r="A72" s="80"/>
      <c r="B72" s="112"/>
      <c r="C72" s="112"/>
      <c r="D72" s="85" t="e">
        <f>+IF(AE54/E17&gt;0.1131,0.1131,AE54/E17)</f>
        <v>#DIV/0!</v>
      </c>
      <c r="M72" s="119">
        <f t="shared" si="24"/>
        <v>0</v>
      </c>
      <c r="Q72" s="121"/>
      <c r="R72" s="118">
        <f t="shared" si="25"/>
        <v>0</v>
      </c>
    </row>
    <row r="73" spans="1:20" ht="22.5" hidden="1" customHeight="1" x14ac:dyDescent="0.3">
      <c r="A73" s="80"/>
      <c r="B73" s="112"/>
      <c r="C73" s="112"/>
      <c r="D73" s="85" t="e">
        <f>+IF(AE55/E18&gt;0.1131,0.1131,AE55/E18)</f>
        <v>#DIV/0!</v>
      </c>
      <c r="M73" s="119">
        <f t="shared" si="24"/>
        <v>0</v>
      </c>
      <c r="Q73" s="121"/>
      <c r="R73" s="118">
        <f t="shared" si="25"/>
        <v>0</v>
      </c>
    </row>
    <row r="74" spans="1:20" ht="22.5" hidden="1" customHeight="1" x14ac:dyDescent="0.3">
      <c r="A74" s="80"/>
      <c r="B74" s="112"/>
      <c r="C74" s="112"/>
      <c r="D74" s="85" t="e">
        <f>+IF(AE56/E19&gt;0.1131,0.1131,AE56/E19)</f>
        <v>#DIV/0!</v>
      </c>
      <c r="M74" s="119">
        <f t="shared" si="24"/>
        <v>0</v>
      </c>
      <c r="Q74" s="121"/>
      <c r="R74" s="118">
        <f t="shared" si="25"/>
        <v>0</v>
      </c>
    </row>
    <row r="75" spans="1:20" ht="22.5" hidden="1" customHeight="1" x14ac:dyDescent="0.3">
      <c r="A75" s="80"/>
      <c r="B75" s="112"/>
      <c r="C75" s="112"/>
      <c r="D75" s="85" t="e">
        <f t="shared" ref="D75:D80" si="26">+IF(AE58/E21&gt;0.1131,0.1131,AE58/E21)</f>
        <v>#DIV/0!</v>
      </c>
      <c r="M75" s="119">
        <f t="shared" si="24"/>
        <v>0</v>
      </c>
      <c r="Q75" s="121"/>
      <c r="R75" s="118">
        <f t="shared" si="25"/>
        <v>0</v>
      </c>
    </row>
    <row r="76" spans="1:20" ht="22.5" hidden="1" customHeight="1" x14ac:dyDescent="0.3">
      <c r="A76" s="80"/>
      <c r="B76" s="112"/>
      <c r="C76" s="112"/>
      <c r="D76" s="85" t="e">
        <f t="shared" si="26"/>
        <v>#VALUE!</v>
      </c>
      <c r="M76" s="119">
        <f t="shared" si="24"/>
        <v>0</v>
      </c>
      <c r="Q76" s="121"/>
      <c r="R76" s="118">
        <f t="shared" si="25"/>
        <v>0</v>
      </c>
    </row>
    <row r="77" spans="1:20" ht="22.5" hidden="1" customHeight="1" x14ac:dyDescent="0.3">
      <c r="A77" s="80"/>
      <c r="B77" s="112"/>
      <c r="C77" s="112"/>
      <c r="D77" s="85" t="e">
        <f t="shared" si="26"/>
        <v>#VALUE!</v>
      </c>
      <c r="M77" s="119">
        <f t="shared" si="24"/>
        <v>0</v>
      </c>
      <c r="Q77" s="121"/>
      <c r="R77" s="118">
        <f t="shared" si="25"/>
        <v>0</v>
      </c>
    </row>
    <row r="78" spans="1:20" ht="22.5" hidden="1" customHeight="1" x14ac:dyDescent="0.3">
      <c r="A78" s="80"/>
      <c r="B78" s="112"/>
      <c r="C78" s="112"/>
      <c r="D78" s="85">
        <f t="shared" si="26"/>
        <v>0</v>
      </c>
      <c r="M78" s="119">
        <f t="shared" si="24"/>
        <v>0</v>
      </c>
      <c r="Q78" s="121"/>
      <c r="R78" s="118">
        <f t="shared" si="25"/>
        <v>0</v>
      </c>
    </row>
    <row r="79" spans="1:20" ht="22.5" hidden="1" customHeight="1" x14ac:dyDescent="0.3">
      <c r="A79" s="80"/>
      <c r="B79" s="112"/>
      <c r="C79" s="112"/>
      <c r="D79" s="85">
        <f t="shared" si="26"/>
        <v>0</v>
      </c>
      <c r="M79" s="119">
        <f t="shared" si="24"/>
        <v>0</v>
      </c>
      <c r="Q79" s="121"/>
      <c r="R79" s="118">
        <f t="shared" si="25"/>
        <v>0</v>
      </c>
    </row>
    <row r="80" spans="1:20" ht="22.5" hidden="1" customHeight="1" x14ac:dyDescent="0.3">
      <c r="A80" s="80"/>
      <c r="D80" s="85" t="e">
        <f t="shared" si="26"/>
        <v>#DIV/0!</v>
      </c>
      <c r="M80" s="119">
        <f t="shared" si="24"/>
        <v>0</v>
      </c>
      <c r="R80" s="118">
        <f t="shared" si="25"/>
        <v>0</v>
      </c>
    </row>
    <row r="81" spans="1:21" ht="20.25" customHeight="1" x14ac:dyDescent="0.3">
      <c r="A81" s="80"/>
      <c r="M81" s="122"/>
      <c r="R81" s="123"/>
    </row>
    <row r="82" spans="1:21" ht="20.25" customHeight="1" x14ac:dyDescent="0.3">
      <c r="A82" s="124" t="s">
        <v>90</v>
      </c>
      <c r="B82" s="124"/>
      <c r="C82" s="124"/>
      <c r="M82" s="122"/>
      <c r="R82" s="123"/>
    </row>
    <row r="83" spans="1:21" ht="20.25" customHeight="1" x14ac:dyDescent="0.3">
      <c r="A83" s="80"/>
      <c r="E83" s="125"/>
    </row>
    <row r="84" spans="1:21" ht="27" customHeight="1" x14ac:dyDescent="0.3">
      <c r="A84" s="126" t="s">
        <v>66</v>
      </c>
      <c r="B84" s="126" t="s">
        <v>67</v>
      </c>
      <c r="C84" s="126" t="s">
        <v>68</v>
      </c>
      <c r="D84" s="126" t="s">
        <v>69</v>
      </c>
      <c r="E84" s="126" t="s">
        <v>70</v>
      </c>
      <c r="F84" s="126" t="s">
        <v>71</v>
      </c>
      <c r="G84" s="84"/>
      <c r="H84" s="84"/>
      <c r="I84" s="84"/>
      <c r="J84" s="84"/>
      <c r="K84" s="84"/>
      <c r="L84" s="127" t="s">
        <v>80</v>
      </c>
      <c r="M84" s="128" t="s">
        <v>81</v>
      </c>
      <c r="N84" s="128" t="s">
        <v>91</v>
      </c>
      <c r="O84" s="128" t="s">
        <v>83</v>
      </c>
      <c r="P84" s="128" t="s">
        <v>92</v>
      </c>
      <c r="Q84" s="128" t="s">
        <v>85</v>
      </c>
      <c r="R84" s="128" t="s">
        <v>86</v>
      </c>
      <c r="S84" s="128" t="s">
        <v>87</v>
      </c>
      <c r="T84" s="128" t="s">
        <v>88</v>
      </c>
      <c r="U84" s="128" t="s">
        <v>89</v>
      </c>
    </row>
    <row r="85" spans="1:21" ht="20.25" customHeight="1" x14ac:dyDescent="0.3">
      <c r="A85" s="13" t="s">
        <v>93</v>
      </c>
      <c r="B85" s="13"/>
      <c r="C85" s="13"/>
      <c r="D85" s="13"/>
      <c r="E85" s="129">
        <f>'[2]BP Format Juillet 2023'!K33-'[2]BP Format Juillet 2023'!K22-'[2]BP Format Juillet 2023'!K21-'[2]BP Format Juillet 2023'!K20-'[2]BP Format Juillet 2023'!K19-'[2]BP Format Juillet 2023'!K18-'[2]BP Format Juillet 2023'!K14-'[2]BP Format Juillet 2023'!K17</f>
        <v>3195.3380999999999</v>
      </c>
      <c r="F85" s="130">
        <v>85</v>
      </c>
      <c r="G85" s="131"/>
      <c r="H85" s="131"/>
      <c r="I85" s="131"/>
      <c r="J85" s="131"/>
      <c r="K85" s="131"/>
      <c r="L85" s="132" t="e">
        <f>'[1]BP MARS   '!J74-'[1]BP MARS   '!J59-'[1]BP MARS   '!J60-'[1]BP MARS   '!J61-'[1]BP MARS   '!J62-'[1]BP MARS   '!J63-'[1]HEURES SUPPLEMENTAIRES '!G83</f>
        <v>#DIV/0!</v>
      </c>
      <c r="M85" s="133" t="e">
        <f>'[1]BP AVRIL    '!J74-M88-'[1]BP AVRIL    '!J59-'[1]BP AVRIL    '!J60-'[1]BP AVRIL    '!J61-'[1]BP AVRIL    '!J62-'[1]BP AVRIL    '!J63</f>
        <v>#DIV/0!</v>
      </c>
      <c r="N85" s="133" t="e">
        <f>'[1]BP MAI     '!J74-'[1]BP MAI     '!J59-'[1]BP MAI     '!J60-'[1]BP MAI     '!J61-'[1]BP MAI     '!J62-'[1]BP MAI     '!J63-N88</f>
        <v>#DIV/0!</v>
      </c>
      <c r="O85" s="113" t="e">
        <f>'[1]BP  JUIN '!J74-'[1]HEURES SUPPLEMENTAIRES '!J83-'[1]HEURES SUPPLEMENTAIRES '!J85</f>
        <v>#DIV/0!</v>
      </c>
      <c r="P85" s="113" t="e">
        <f>'[1]BP JUILLET '!J74-'[1]BP JUILLET '!J59-'[1]BP JUILLET '!J60-'[1]BP JUILLET '!J61-'[1]BP JUILLET '!J62-'[1]BP JUILLET '!J63-'[1]BP JUILLET '!J55-'[1]BP JUILLET '!J56-'[1]BP JUILLET '!J57-'[1]BP JUILLET '!J58-'[1]BP JUILLET '!J17</f>
        <v>#DIV/0!</v>
      </c>
      <c r="Q85" s="113" t="e">
        <f>'[1]BP AOUT '!J74-'[1]BP AOUT '!J63-'[1]BP AOUT '!J62-'[1]BP AOUT '!J61-'[1]BP AOUT '!J60-'[1]BP AOUT '!J59-'[1]HEURES SUPPLEMENTAIRES '!L83</f>
        <v>#DIV/0!</v>
      </c>
      <c r="R85" s="113" t="e">
        <f>'[1]BP SEPTEMBRE '!J74-'[1]BP SEPTEMBRE '!J63-'[1]BP SEPTEMBRE '!J62-'[1]BP SEPTEMBRE '!J61-'[1]BP SEPTEMBRE '!J60-'[1]BP SEPTEMBRE '!J59-'[1]HEURES SUPPLEMENTAIRES '!M83</f>
        <v>#DIV/0!</v>
      </c>
      <c r="S85" s="113" t="e">
        <f>'[1]BP OCTOBRE '!J74-'[1]BP OCTOBRE '!J63-'[1]BP OCTOBRE '!J62-'[1]BP OCTOBRE '!J61-'[1]BP OCTOBRE '!J60-'[1]BP OCTOBRE '!J59-'[1]HEURES SUPPLEMENTAIRES '!N83</f>
        <v>#DIV/0!</v>
      </c>
      <c r="T85" s="113" t="e">
        <f>'[1]BP NOVEMBRE '!J74-'[1]BP NOVEMBRE '!J63-'[1]BP NOVEMBRE '!J62-'[1]BP NOVEMBRE '!J61-'[1]BP NOVEMBRE '!J60-'[1]BP NOVEMBRE '!J59-'[1]HEURES SUPPLEMENTAIRES '!O83</f>
        <v>#DIV/0!</v>
      </c>
      <c r="U85" s="113" t="e">
        <f>'[1]BP DECEMBRE '!J74-'[1]BP DECEMBRE '!J63-'[1]BP DECEMBRE '!J62-'[1]BP DECEMBRE '!J61-'[1]BP DECEMBRE '!J60-'[1]BP DECEMBRE '!J59-'[1]HEURES SUPPLEMENTAIRES '!P83</f>
        <v>#DIV/0!</v>
      </c>
    </row>
    <row r="86" spans="1:21" ht="20.25" customHeight="1" x14ac:dyDescent="0.3">
      <c r="A86" s="134" t="s">
        <v>94</v>
      </c>
      <c r="B86" s="135"/>
      <c r="C86" s="135"/>
      <c r="D86" s="136"/>
      <c r="E86" s="129">
        <f>G57</f>
        <v>0</v>
      </c>
      <c r="F86" s="130">
        <v>86</v>
      </c>
      <c r="G86" s="131"/>
      <c r="H86" s="131"/>
      <c r="I86" s="131"/>
      <c r="J86" s="131"/>
      <c r="K86" s="131"/>
      <c r="L86" s="132"/>
      <c r="M86" s="133"/>
      <c r="N86" s="133"/>
      <c r="O86" s="113"/>
      <c r="P86" s="113"/>
      <c r="Q86" s="113"/>
      <c r="R86" s="113"/>
      <c r="S86" s="113"/>
      <c r="T86" s="113"/>
      <c r="U86" s="113"/>
    </row>
    <row r="87" spans="1:21" ht="20.25" customHeight="1" x14ac:dyDescent="0.3">
      <c r="A87" s="137" t="s">
        <v>95</v>
      </c>
      <c r="B87" s="138"/>
      <c r="C87" s="138"/>
      <c r="D87" s="139"/>
      <c r="E87" s="129">
        <f>E85+E86</f>
        <v>3195.3380999999999</v>
      </c>
      <c r="F87" s="130">
        <v>87</v>
      </c>
      <c r="G87" s="131"/>
      <c r="H87" s="131"/>
      <c r="I87" s="131"/>
      <c r="J87" s="131"/>
      <c r="K87" s="131"/>
      <c r="L87" s="132"/>
      <c r="M87" s="133"/>
      <c r="N87" s="133"/>
      <c r="O87" s="113"/>
      <c r="P87" s="113"/>
      <c r="Q87" s="113"/>
      <c r="R87" s="113"/>
      <c r="S87" s="113"/>
      <c r="T87" s="113"/>
      <c r="U87" s="113"/>
    </row>
    <row r="88" spans="1:21" ht="20.25" customHeight="1" x14ac:dyDescent="0.3">
      <c r="A88" s="134" t="s">
        <v>96</v>
      </c>
      <c r="B88" s="135"/>
      <c r="C88" s="135"/>
      <c r="D88" s="136"/>
      <c r="E88" s="129">
        <f>+'[2]BP Format Juillet 2023'!K17</f>
        <v>0</v>
      </c>
      <c r="F88" s="130">
        <v>88</v>
      </c>
      <c r="G88" s="131"/>
      <c r="H88" s="131"/>
      <c r="I88" s="131"/>
      <c r="J88" s="131"/>
      <c r="K88" s="131"/>
      <c r="L88" s="132">
        <f>+'[1]BP MARS   '!J17+'[1]BP MARS   '!J55+'[1]BP MARS   '!J56+'[1]BP MARS   '!J57+'[1]BP MARS   '!J58</f>
        <v>0</v>
      </c>
      <c r="M88" s="133">
        <f>'[1]BP AVRIL    '!J17+'[1]BP AVRIL    '!J55+'[1]BP AVRIL    '!J56+'[1]BP AVRIL    '!J57+'[1]BP AVRIL    '!J58</f>
        <v>0</v>
      </c>
      <c r="N88" s="133">
        <f>'[1]BP MAI     '!J58+'[1]BP MAI     '!J57+'[1]BP MAI     '!J56+'[1]BP MAI     '!J55+'[1]BP MAI     '!J17</f>
        <v>0</v>
      </c>
      <c r="O88" s="113">
        <f>'[1]BP  JUIN '!J17+'[1]BP  JUIN '!J55+'[1]BP  JUIN '!J56+'[1]BP  JUIN '!J57+'[1]BP  JUIN '!J58</f>
        <v>0</v>
      </c>
      <c r="P88" s="113">
        <f>'[1]BP JUILLET '!J17+'[1]BP JUILLET '!J55+'[1]BP JUILLET '!J56+'[1]BP JUILLET '!J57+'[1]BP JUILLET '!J58</f>
        <v>0</v>
      </c>
      <c r="Q88" s="113">
        <f>'[1]BP AOUT '!J17+'[1]BP AOUT '!J55+'[1]BP AOUT '!J56+'[1]BP AOUT '!J57+'[1]BP AOUT '!J58</f>
        <v>0</v>
      </c>
      <c r="R88" s="113">
        <f>'[1]BP SEPTEMBRE '!J17+'[1]BP SEPTEMBRE '!J55+'[1]BP SEPTEMBRE '!J56+'[1]BP SEPTEMBRE '!J57+'[1]BP SEPTEMBRE '!J58</f>
        <v>0</v>
      </c>
      <c r="S88" s="113">
        <f>'[1]BP OCTOBRE '!J17+'[1]BP OCTOBRE '!J55+'[1]BP OCTOBRE '!J56+'[1]BP OCTOBRE '!J57+'[1]BP OCTOBRE '!J58</f>
        <v>0</v>
      </c>
      <c r="T88" s="113">
        <f>'[1]BP NOVEMBRE '!J17+'[1]BP NOVEMBRE '!J55+'[1]BP NOVEMBRE '!J56+'[1]BP NOVEMBRE '!J57+'[1]BP NOVEMBRE '!J58</f>
        <v>0</v>
      </c>
      <c r="U88" s="113">
        <f>'[1]BP DECEMBRE '!J17+'[1]BP DECEMBRE '!J55+'[1]BP DECEMBRE '!J56+'[1]BP DECEMBRE '!J57+'[1]BP DECEMBRE '!J58</f>
        <v>0</v>
      </c>
    </row>
    <row r="89" spans="1:21" ht="20.25" customHeight="1" x14ac:dyDescent="0.3">
      <c r="A89" s="134" t="s">
        <v>97</v>
      </c>
      <c r="B89" s="135"/>
      <c r="C89" s="135"/>
      <c r="D89" s="136"/>
      <c r="E89" s="129">
        <f>+'[2]BP Format Juillet 2023'!K14</f>
        <v>0</v>
      </c>
      <c r="F89" s="130">
        <v>89</v>
      </c>
      <c r="G89" s="131"/>
      <c r="H89" s="131"/>
      <c r="I89" s="131"/>
      <c r="J89" s="131"/>
      <c r="K89" s="131"/>
      <c r="L89" s="132"/>
      <c r="M89" s="133"/>
      <c r="N89" s="133"/>
      <c r="O89" s="113"/>
      <c r="P89" s="113"/>
      <c r="Q89" s="113"/>
      <c r="R89" s="113"/>
      <c r="S89" s="113"/>
      <c r="T89" s="113"/>
      <c r="U89" s="113"/>
    </row>
    <row r="90" spans="1:21" ht="20.25" customHeight="1" x14ac:dyDescent="0.3">
      <c r="A90" s="134" t="s">
        <v>98</v>
      </c>
      <c r="B90" s="135"/>
      <c r="C90" s="135"/>
      <c r="D90" s="136"/>
      <c r="E90" s="129">
        <f>E88+E89</f>
        <v>0</v>
      </c>
      <c r="F90" s="130">
        <v>90</v>
      </c>
      <c r="G90" s="131"/>
      <c r="H90" s="131"/>
      <c r="I90" s="131"/>
      <c r="J90" s="131"/>
      <c r="K90" s="131"/>
      <c r="L90" s="132">
        <f t="shared" ref="L90:U90" si="27">L88+K90</f>
        <v>0</v>
      </c>
      <c r="M90" s="133">
        <f t="shared" si="27"/>
        <v>0</v>
      </c>
      <c r="N90" s="133">
        <f t="shared" si="27"/>
        <v>0</v>
      </c>
      <c r="O90" s="133">
        <f t="shared" si="27"/>
        <v>0</v>
      </c>
      <c r="P90" s="133">
        <f t="shared" si="27"/>
        <v>0</v>
      </c>
      <c r="Q90" s="133">
        <f t="shared" si="27"/>
        <v>0</v>
      </c>
      <c r="R90" s="133">
        <f t="shared" si="27"/>
        <v>0</v>
      </c>
      <c r="S90" s="133">
        <f t="shared" si="27"/>
        <v>0</v>
      </c>
      <c r="T90" s="133">
        <f t="shared" si="27"/>
        <v>0</v>
      </c>
      <c r="U90" s="133">
        <f t="shared" si="27"/>
        <v>0</v>
      </c>
    </row>
    <row r="91" spans="1:21" ht="24" customHeight="1" x14ac:dyDescent="0.3">
      <c r="A91" s="13" t="s">
        <v>99</v>
      </c>
      <c r="B91" s="13"/>
      <c r="C91" s="13"/>
      <c r="D91" s="13"/>
      <c r="E91" s="129">
        <f>E57</f>
        <v>0</v>
      </c>
      <c r="F91" s="130">
        <v>91</v>
      </c>
      <c r="G91" s="131"/>
      <c r="H91" s="131"/>
      <c r="I91" s="131"/>
      <c r="J91" s="131"/>
      <c r="K91" s="131"/>
      <c r="L91" s="132" t="e">
        <f>+'[1]BP MARS   '!J59+'[1]BP MARS   '!J60+'[1]BP MARS   '!J61+'[1]BP MARS   '!J62+'[1]BP MARS   '!J63</f>
        <v>#DIV/0!</v>
      </c>
      <c r="M91" s="133" t="e">
        <f>+'[1]BP AVRIL    '!J59+'[1]BP AVRIL    '!J60+'[1]BP AVRIL    '!J61+'[1]BP AVRIL    '!J62+'[1]BP AVRIL    '!J63</f>
        <v>#DIV/0!</v>
      </c>
      <c r="N91" s="133" t="e">
        <f>+'[1]BP MAI     '!J59+'[1]BP MAI     '!J60+'[1]BP MAI     '!J61+'[1]BP MAI     '!J62+'[1]BP MAI     '!J63</f>
        <v>#DIV/0!</v>
      </c>
      <c r="O91" s="113" t="e">
        <f>'[1]BP  JUIN '!J59+'[1]BP  JUIN '!J60+'[1]BP  JUIN '!J61+'[1]BP  JUIN '!J62+'[1]BP  JUIN '!J63</f>
        <v>#DIV/0!</v>
      </c>
      <c r="P91" s="113" t="e">
        <f>'[1]BP JUILLET '!J59+'[1]BP JUILLET '!J60+'[1]BP JUILLET '!J61+'[1]BP JUILLET '!J62+'[1]BP JUILLET '!J63</f>
        <v>#DIV/0!</v>
      </c>
      <c r="Q91" s="113" t="e">
        <f>'[1]BP AOUT '!J59+'[1]BP AOUT '!J60+'[1]BP AOUT '!J61+'[1]BP AOUT '!J62+'[1]BP AOUT '!J63</f>
        <v>#DIV/0!</v>
      </c>
      <c r="R91" s="113" t="e">
        <f>'[1]BP SEPTEMBRE '!J59+'[1]BP SEPTEMBRE '!J60+'[1]BP SEPTEMBRE '!J61+'[1]BP SEPTEMBRE '!J62+'[1]BP SEPTEMBRE '!J63</f>
        <v>#DIV/0!</v>
      </c>
      <c r="S91" s="113" t="e">
        <f>'[1]BP OCTOBRE '!J59+'[1]BP OCTOBRE '!J60+'[1]BP OCTOBRE '!J61+'[1]BP OCTOBRE '!J62+'[1]BP OCTOBRE '!J63</f>
        <v>#DIV/0!</v>
      </c>
      <c r="T91" s="113" t="e">
        <f>'[1]BP NOVEMBRE '!J59+'[1]BP NOVEMBRE '!J60+'[1]BP NOVEMBRE '!J61+'[1]BP NOVEMBRE '!J62+'[1]BP NOVEMBRE '!J63</f>
        <v>#DIV/0!</v>
      </c>
      <c r="U91" s="113" t="e">
        <f>'[1]BP DECEMBRE '!J59+'[1]BP DECEMBRE '!J60+'[1]BP DECEMBRE '!J61+'[1]BP DECEMBRE '!J62+'[1]BP DECEMBRE '!J63</f>
        <v>#DIV/0!</v>
      </c>
    </row>
    <row r="92" spans="1:21" ht="24" customHeight="1" x14ac:dyDescent="0.3">
      <c r="A92" s="13" t="s">
        <v>100</v>
      </c>
      <c r="B92" s="13"/>
      <c r="C92" s="13"/>
      <c r="D92" s="13"/>
      <c r="E92" s="129">
        <f>'[2]BP Format Juillet 2023'!F66</f>
        <v>221.74</v>
      </c>
      <c r="F92" s="130"/>
      <c r="G92" s="131"/>
      <c r="H92" s="131"/>
      <c r="I92" s="131"/>
      <c r="J92" s="131"/>
      <c r="K92" s="131"/>
      <c r="L92" s="132" t="e">
        <f>'[1]BP MARS   '!F105</f>
        <v>#DIV/0!</v>
      </c>
      <c r="M92" s="133" t="e">
        <f>'[1]BP AVRIL    '!F105</f>
        <v>#DIV/0!</v>
      </c>
      <c r="N92" s="133" t="e">
        <f>'[1]BP MAI     '!F105</f>
        <v>#DIV/0!</v>
      </c>
      <c r="O92" s="113" t="e">
        <f>+'[1]BP  JUIN '!F105</f>
        <v>#DIV/0!</v>
      </c>
      <c r="P92" s="113" t="e">
        <f>'[1]BP JUILLET '!F105</f>
        <v>#DIV/0!</v>
      </c>
      <c r="Q92" s="113" t="e">
        <f>'[1]BP AOUT '!F105</f>
        <v>#DIV/0!</v>
      </c>
      <c r="R92" s="113" t="e">
        <f>'[1]BP SEPTEMBRE '!F105</f>
        <v>#DIV/0!</v>
      </c>
      <c r="S92" s="113" t="e">
        <f>'[1]BP OCTOBRE '!F105</f>
        <v>#DIV/0!</v>
      </c>
      <c r="T92" s="113" t="e">
        <f>'[1]BP NOVEMBRE '!F105</f>
        <v>#DIV/0!</v>
      </c>
      <c r="U92" s="113" t="e">
        <f>'[1]BP DECEMBRE '!F105</f>
        <v>#DIV/0!</v>
      </c>
    </row>
    <row r="93" spans="1:21" ht="24" customHeight="1" x14ac:dyDescent="0.3">
      <c r="A93" s="13" t="s">
        <v>101</v>
      </c>
      <c r="B93" s="13"/>
      <c r="C93" s="13"/>
      <c r="D93" s="13"/>
      <c r="E93" s="129">
        <f>'[2]BP Format Juillet 2023'!F67</f>
        <v>94.56</v>
      </c>
      <c r="F93" s="130"/>
      <c r="G93" s="131"/>
      <c r="H93" s="131"/>
      <c r="I93" s="131"/>
      <c r="J93" s="131"/>
      <c r="K93" s="131"/>
      <c r="L93" s="132" t="e">
        <f>'[1]BP MARS   '!F106</f>
        <v>#DIV/0!</v>
      </c>
      <c r="M93" s="133" t="e">
        <f>'[1]BP AVRIL    '!F106</f>
        <v>#DIV/0!</v>
      </c>
      <c r="N93" s="133" t="e">
        <f>'[1]BP MAI     '!F106</f>
        <v>#DIV/0!</v>
      </c>
      <c r="O93" s="113" t="e">
        <f>+'[1]BP  JUIN '!F106</f>
        <v>#DIV/0!</v>
      </c>
      <c r="P93" s="113" t="e">
        <f>'[1]BP JUILLET '!F106</f>
        <v>#DIV/0!</v>
      </c>
      <c r="Q93" s="113" t="e">
        <f>'[1]BP AOUT '!F106</f>
        <v>#DIV/0!</v>
      </c>
      <c r="R93" s="113" t="e">
        <f>'[1]BP SEPTEMBRE '!F106</f>
        <v>#DIV/0!</v>
      </c>
      <c r="S93" s="113" t="e">
        <f>'[1]BP OCTOBRE '!F106</f>
        <v>#DIV/0!</v>
      </c>
      <c r="T93" s="113" t="e">
        <f>'[1]BP NOVEMBRE '!F106</f>
        <v>#DIV/0!</v>
      </c>
      <c r="U93" s="113" t="e">
        <f>'[1]BP DECEMBRE '!F106</f>
        <v>#DIV/0!</v>
      </c>
    </row>
    <row r="94" spans="1:21" ht="24" customHeight="1" x14ac:dyDescent="0.3">
      <c r="A94" s="13" t="s">
        <v>102</v>
      </c>
      <c r="B94" s="13"/>
      <c r="C94" s="13"/>
      <c r="D94" s="13"/>
      <c r="E94" s="129">
        <f>'[2]BP Format Juillet 2023'!F68</f>
        <v>0</v>
      </c>
      <c r="F94" s="130"/>
      <c r="G94" s="131"/>
      <c r="H94" s="131"/>
      <c r="I94" s="131"/>
      <c r="J94" s="131"/>
      <c r="K94" s="131"/>
      <c r="L94" s="132" t="e">
        <f>'[1]BP MARS   '!F107</f>
        <v>#DIV/0!</v>
      </c>
      <c r="M94" s="133" t="e">
        <f>'[1]BP AVRIL    '!F107</f>
        <v>#DIV/0!</v>
      </c>
      <c r="N94" s="133" t="e">
        <f>'[1]BP MAI     '!F107</f>
        <v>#DIV/0!</v>
      </c>
      <c r="O94" s="113" t="e">
        <f>+'[1]BP  JUIN '!F107</f>
        <v>#DIV/0!</v>
      </c>
      <c r="P94" s="113" t="e">
        <f>'[1]BP JUILLET '!F107</f>
        <v>#DIV/0!</v>
      </c>
      <c r="Q94" s="113" t="e">
        <f>'[1]BP AOUT '!F107</f>
        <v>#DIV/0!</v>
      </c>
      <c r="R94" s="113" t="e">
        <f>'[1]BP SEPTEMBRE '!F107</f>
        <v>#DIV/0!</v>
      </c>
      <c r="S94" s="113" t="e">
        <f>'[1]BP OCTOBRE '!F107</f>
        <v>#DIV/0!</v>
      </c>
      <c r="T94" s="113" t="e">
        <f>'[1]BP NOVEMBRE '!F107</f>
        <v>#DIV/0!</v>
      </c>
      <c r="U94" s="113" t="e">
        <f>'[1]BP DECEMBRE '!F107</f>
        <v>#DIV/0!</v>
      </c>
    </row>
    <row r="95" spans="1:21" ht="24" customHeight="1" x14ac:dyDescent="0.3">
      <c r="A95" s="13" t="s">
        <v>103</v>
      </c>
      <c r="B95" s="13"/>
      <c r="C95" s="13"/>
      <c r="D95" s="13"/>
      <c r="E95" s="129">
        <f>'[2]BP Format Juillet 2023'!F69</f>
        <v>0</v>
      </c>
      <c r="F95" s="130"/>
      <c r="G95" s="131"/>
      <c r="H95" s="131"/>
      <c r="I95" s="131"/>
      <c r="J95" s="131"/>
      <c r="K95" s="131"/>
      <c r="L95" s="132">
        <f>'[1]BP MARS   '!F108</f>
        <v>0</v>
      </c>
      <c r="M95" s="133">
        <f>'[1]BP AVRIL    '!F108</f>
        <v>0</v>
      </c>
      <c r="N95" s="133" t="e">
        <f>'[1]BP MAI     '!F108</f>
        <v>#DIV/0!</v>
      </c>
      <c r="O95" s="113" t="e">
        <f>+'[1]BP  JUIN '!F108</f>
        <v>#DIV/0!</v>
      </c>
      <c r="P95" s="113" t="e">
        <f>'[1]BP JUILLET '!F108</f>
        <v>#DIV/0!</v>
      </c>
      <c r="Q95" s="113" t="e">
        <f>'[1]BP AOUT '!F108</f>
        <v>#DIV/0!</v>
      </c>
      <c r="R95" s="113" t="e">
        <f>'[1]BP SEPTEMBRE '!F108</f>
        <v>#DIV/0!</v>
      </c>
      <c r="S95" s="113" t="e">
        <f>'[1]BP OCTOBRE '!F108</f>
        <v>#DIV/0!</v>
      </c>
      <c r="T95" s="113" t="e">
        <f>'[1]BP NOVEMBRE '!F108</f>
        <v>#DIV/0!</v>
      </c>
      <c r="U95" s="113" t="e">
        <f>'[1]BP DECEMBRE '!F108</f>
        <v>#DIV/0!</v>
      </c>
    </row>
    <row r="96" spans="1:21" ht="24" customHeight="1" x14ac:dyDescent="0.3">
      <c r="A96" s="13" t="s">
        <v>104</v>
      </c>
      <c r="B96" s="13"/>
      <c r="C96" s="13"/>
      <c r="D96" s="13"/>
      <c r="E96" s="129">
        <f>'[2]BP Format Juillet 2023'!F70</f>
        <v>0</v>
      </c>
      <c r="F96" s="130"/>
      <c r="G96" s="131"/>
      <c r="H96" s="131"/>
      <c r="I96" s="131"/>
      <c r="J96" s="131"/>
      <c r="K96" s="131"/>
      <c r="L96" s="132" t="e">
        <f>'[1]BP MARS   '!F109</f>
        <v>#DIV/0!</v>
      </c>
      <c r="M96" s="133" t="e">
        <f>'[1]BP AVRIL    '!F109</f>
        <v>#DIV/0!</v>
      </c>
      <c r="N96" s="133" t="e">
        <f>'[1]BP MAI     '!F109</f>
        <v>#DIV/0!</v>
      </c>
      <c r="O96" s="113" t="e">
        <f>+'[1]BP  JUIN '!F109</f>
        <v>#DIV/0!</v>
      </c>
      <c r="P96" s="113" t="e">
        <f>'[1]BP JUILLET '!F109</f>
        <v>#DIV/0!</v>
      </c>
      <c r="Q96" s="113" t="e">
        <f>'[1]BP AOUT '!F109</f>
        <v>#DIV/0!</v>
      </c>
      <c r="R96" s="113" t="e">
        <f>'[1]BP SEPTEMBRE '!F109</f>
        <v>#DIV/0!</v>
      </c>
      <c r="S96" s="113" t="e">
        <f>'[1]BP OCTOBRE '!F109</f>
        <v>#DIV/0!</v>
      </c>
      <c r="T96" s="113" t="e">
        <f>'[1]BP NOVEMBRE '!F109</f>
        <v>#DIV/0!</v>
      </c>
      <c r="U96" s="113" t="e">
        <f>'[1]BP DECEMBRE '!F109</f>
        <v>#DIV/0!</v>
      </c>
    </row>
    <row r="97" spans="1:21" ht="24" customHeight="1" x14ac:dyDescent="0.3">
      <c r="A97" s="13" t="s">
        <v>105</v>
      </c>
      <c r="B97" s="13"/>
      <c r="C97" s="13"/>
      <c r="D97" s="13"/>
      <c r="E97" s="129">
        <f>'[2]BP Format Juillet 2023'!F73+'[2]BP Format Juillet 2023'!F76+'[2]BP Format Juillet 2023'!F78+'[2]BP Format Juillet 2023'!F75+'[2]BP Format Juillet 2023'!F44</f>
        <v>741.58999999999992</v>
      </c>
      <c r="F97" s="130"/>
      <c r="G97" s="131"/>
      <c r="H97" s="131"/>
      <c r="I97" s="131"/>
      <c r="J97" s="131"/>
      <c r="K97" s="131"/>
      <c r="L97" s="132" t="e">
        <f>'[1]BP MARS   '!F113</f>
        <v>#DIV/0!</v>
      </c>
      <c r="M97" s="133" t="e">
        <f>'[1]BP AVRIL    '!F113</f>
        <v>#DIV/0!</v>
      </c>
      <c r="N97" s="133" t="e">
        <f>'[1]BP MAI     '!F113</f>
        <v>#DIV/0!</v>
      </c>
      <c r="O97" s="113" t="e">
        <f>+'[1]BP  JUIN '!F113</f>
        <v>#DIV/0!</v>
      </c>
      <c r="P97" s="113" t="e">
        <f>'[1]BP JUILLET '!F113</f>
        <v>#DIV/0!</v>
      </c>
      <c r="Q97" s="113" t="e">
        <f>'[1]BP AOUT '!F113</f>
        <v>#DIV/0!</v>
      </c>
      <c r="R97" s="113" t="e">
        <f>'[1]BP SEPTEMBRE '!F113</f>
        <v>#DIV/0!</v>
      </c>
      <c r="S97" s="113" t="e">
        <f>'[1]BP OCTOBRE '!F113</f>
        <v>#DIV/0!</v>
      </c>
      <c r="T97" s="113" t="e">
        <f>'[1]BP NOVEMBRE '!F113</f>
        <v>#DIV/0!</v>
      </c>
      <c r="U97" s="113" t="e">
        <f>'[1]BP DECEMBRE '!F113</f>
        <v>#DIV/0!</v>
      </c>
    </row>
    <row r="98" spans="1:21" ht="24" customHeight="1" x14ac:dyDescent="0.3">
      <c r="A98" s="13" t="s">
        <v>106</v>
      </c>
      <c r="B98" s="13"/>
      <c r="C98" s="13"/>
      <c r="D98" s="13"/>
      <c r="E98" s="140">
        <f>'[2]BP Format Juillet 2023'!J40+'[2]BP Format Juillet 2023'!J43</f>
        <v>57.52</v>
      </c>
      <c r="F98" s="130">
        <v>98</v>
      </c>
      <c r="G98" s="131"/>
      <c r="H98" s="131"/>
      <c r="I98" s="131"/>
      <c r="J98" s="131"/>
      <c r="K98" s="131"/>
      <c r="L98" s="132" t="e">
        <f>'[1]BP MARS   '!G79+'[1]BP MARS   '!G80+'[1]BP MARS   '!G82+'[1]BP MARS   '!G83</f>
        <v>#DIV/0!</v>
      </c>
      <c r="M98" s="133" t="e">
        <f>'[1]BP AVRIL    '!G79+'[1]BP AVRIL    '!G80+'[1]BP AVRIL    '!G82+'[1]BP AVRIL    '!G83</f>
        <v>#DIV/0!</v>
      </c>
      <c r="N98" s="133" t="e">
        <f>'[1]BP MAI     '!G79+'[1]BP MAI     '!G80+'[1]BP MAI     '!G82+'[1]BP MAI     '!G83</f>
        <v>#DIV/0!</v>
      </c>
      <c r="O98" s="113" t="e">
        <f>+'[1]BP  JUIN '!G79+'[1]BP  JUIN '!G80+'[1]BP  JUIN '!G82+'[1]BP  JUIN '!G83</f>
        <v>#DIV/0!</v>
      </c>
      <c r="P98" s="113" t="e">
        <f>'[1]BP JUILLET '!G79+'[1]BP JUILLET '!G80+'[1]BP JUILLET '!G82+'[1]BP JUILLET '!G83</f>
        <v>#DIV/0!</v>
      </c>
      <c r="Q98" s="113" t="e">
        <f>'[1]BP AOUT '!G79+'[1]BP AOUT '!G80+'[1]BP AOUT '!G82+'[1]BP AOUT '!G83</f>
        <v>#DIV/0!</v>
      </c>
      <c r="R98" s="113" t="e">
        <f>'[1]BP SEPTEMBRE '!G79+'[1]BP SEPTEMBRE '!G80+'[1]BP SEPTEMBRE '!G82+'[1]BP SEPTEMBRE '!G83</f>
        <v>#DIV/0!</v>
      </c>
      <c r="S98" s="113" t="e">
        <f>'[1]BP OCTOBRE '!G79+'[1]BP OCTOBRE '!G80+'[1]BP OCTOBRE '!G82+'[1]BP OCTOBRE '!G83</f>
        <v>#DIV/0!</v>
      </c>
      <c r="T98" s="113" t="e">
        <f>'[1]BP NOVEMBRE '!G79+'[1]BP NOVEMBRE '!G80+'[1]BP NOVEMBRE '!G82+'[1]BP NOVEMBRE '!G83</f>
        <v>#DIV/0!</v>
      </c>
      <c r="U98" s="113" t="e">
        <f>'[1]BP DECEMBRE '!G79+'[1]BP DECEMBRE '!G80+'[1]BP DECEMBRE '!G82+'[1]BP DECEMBRE '!G83</f>
        <v>#DIV/0!</v>
      </c>
    </row>
    <row r="99" spans="1:21" ht="31.5" customHeight="1" x14ac:dyDescent="0.3">
      <c r="A99" s="13" t="s">
        <v>107</v>
      </c>
      <c r="B99" s="13"/>
      <c r="C99" s="13"/>
      <c r="D99" s="13"/>
      <c r="E99" s="141">
        <f>'[2]BP Format Juillet 2023'!J76+'[2]BP Format Juillet 2023'!J78+'[2]BP Format Juillet 2023'!J44+'[2]BP Format Juillet 2023'!J75</f>
        <v>63.91</v>
      </c>
      <c r="F99" s="130">
        <v>99</v>
      </c>
      <c r="G99" s="2"/>
      <c r="H99" s="2"/>
      <c r="I99" s="2"/>
      <c r="J99" s="2"/>
      <c r="K99" s="2"/>
      <c r="L99" s="2"/>
    </row>
    <row r="100" spans="1:21" ht="31.5" customHeight="1" x14ac:dyDescent="0.3">
      <c r="A100" s="134" t="s">
        <v>108</v>
      </c>
      <c r="B100" s="135"/>
      <c r="C100" s="135"/>
      <c r="D100" s="136"/>
      <c r="E100" s="141">
        <f>'[2]TR Matrice Net Imposable'!C29</f>
        <v>0</v>
      </c>
      <c r="F100" s="142"/>
      <c r="G100" s="2"/>
      <c r="H100" s="2"/>
      <c r="I100" s="2"/>
      <c r="J100" s="2"/>
      <c r="K100" s="2"/>
      <c r="L100" s="2"/>
    </row>
    <row r="101" spans="1:21" ht="31.5" customHeight="1" x14ac:dyDescent="0.3">
      <c r="A101" s="134" t="s">
        <v>109</v>
      </c>
      <c r="B101" s="135"/>
      <c r="C101" s="135"/>
      <c r="D101" s="136"/>
      <c r="E101" s="141"/>
      <c r="F101" s="142"/>
      <c r="G101" s="2"/>
      <c r="H101" s="2"/>
      <c r="I101" s="2"/>
      <c r="J101" s="2"/>
      <c r="K101" s="2"/>
      <c r="L101" s="2"/>
    </row>
    <row r="102" spans="1:21" ht="24" customHeight="1" x14ac:dyDescent="0.3">
      <c r="A102" s="134" t="s">
        <v>110</v>
      </c>
      <c r="B102" s="135"/>
      <c r="C102" s="135"/>
      <c r="D102" s="136"/>
      <c r="E102" s="143">
        <f>E85+E86+E90+E93+E94+E96-E97+E98+E106+E100+E101-E89</f>
        <v>2605.8281000000002</v>
      </c>
      <c r="F102" s="2"/>
      <c r="G102" s="2"/>
      <c r="H102" s="2"/>
      <c r="I102" s="2"/>
      <c r="J102" s="2"/>
      <c r="K102" s="2"/>
      <c r="L102" s="2"/>
    </row>
    <row r="103" spans="1:21" ht="20.25" customHeight="1" x14ac:dyDescent="0.3">
      <c r="E103" s="2"/>
      <c r="F103" s="2"/>
      <c r="G103" s="2"/>
      <c r="H103" s="2"/>
      <c r="I103" s="2"/>
      <c r="J103" s="2"/>
      <c r="K103" s="2"/>
      <c r="L103" s="2"/>
    </row>
    <row r="104" spans="1:21" ht="20.25" customHeight="1" x14ac:dyDescent="0.3">
      <c r="C104" s="2"/>
      <c r="E104" s="2"/>
      <c r="F104" s="2"/>
      <c r="G104" s="2"/>
      <c r="H104" s="2"/>
      <c r="I104" s="2"/>
      <c r="J104" s="2"/>
      <c r="K104" s="2"/>
      <c r="L104" s="2"/>
    </row>
    <row r="105" spans="1:21" ht="20.25" customHeight="1" x14ac:dyDescent="0.3">
      <c r="A105" s="13" t="s">
        <v>111</v>
      </c>
      <c r="B105" s="13"/>
      <c r="C105" s="13"/>
      <c r="D105" s="13"/>
      <c r="E105" s="64">
        <f>+E113</f>
        <v>0</v>
      </c>
      <c r="F105" s="64">
        <f>F113</f>
        <v>0</v>
      </c>
      <c r="G105" s="64"/>
      <c r="H105" s="64"/>
      <c r="I105" s="64"/>
      <c r="J105" s="64"/>
      <c r="K105" s="64">
        <f>+K113</f>
        <v>0</v>
      </c>
      <c r="L105" s="144" t="e">
        <f t="shared" ref="L105:U105" si="28">+L113</f>
        <v>#DIV/0!</v>
      </c>
      <c r="M105" s="145" t="e">
        <f t="shared" si="28"/>
        <v>#DIV/0!</v>
      </c>
      <c r="N105" s="145" t="e">
        <f t="shared" si="28"/>
        <v>#DIV/0!</v>
      </c>
      <c r="O105" s="145" t="e">
        <f t="shared" si="28"/>
        <v>#DIV/0!</v>
      </c>
      <c r="P105" s="145" t="e">
        <f t="shared" si="28"/>
        <v>#DIV/0!</v>
      </c>
      <c r="Q105" s="145" t="e">
        <f t="shared" si="28"/>
        <v>#DIV/0!</v>
      </c>
      <c r="R105" s="145" t="e">
        <f t="shared" si="28"/>
        <v>#DIV/0!</v>
      </c>
      <c r="S105" s="145" t="e">
        <f t="shared" si="28"/>
        <v>#DIV/0!</v>
      </c>
      <c r="T105" s="145" t="e">
        <f t="shared" si="28"/>
        <v>#DIV/0!</v>
      </c>
      <c r="U105" s="145" t="e">
        <f t="shared" si="28"/>
        <v>#DIV/0!</v>
      </c>
    </row>
    <row r="106" spans="1:21" ht="20.25" customHeight="1" x14ac:dyDescent="0.3">
      <c r="A106" s="134" t="s">
        <v>112</v>
      </c>
      <c r="B106" s="135"/>
      <c r="C106" s="135"/>
      <c r="D106" s="136"/>
      <c r="E106" s="64"/>
      <c r="F106" s="64"/>
      <c r="G106" s="64"/>
      <c r="H106" s="64"/>
      <c r="I106" s="64"/>
      <c r="J106" s="64"/>
      <c r="K106" s="64"/>
      <c r="L106" s="144"/>
      <c r="M106" s="145"/>
      <c r="N106" s="145"/>
      <c r="O106" s="145"/>
      <c r="P106" s="145"/>
      <c r="Q106" s="145"/>
      <c r="R106" s="145"/>
      <c r="S106" s="145"/>
      <c r="T106" s="145"/>
      <c r="U106" s="145"/>
    </row>
    <row r="107" spans="1:21" ht="20.25" customHeight="1" x14ac:dyDescent="0.3">
      <c r="A107" s="13" t="s">
        <v>113</v>
      </c>
      <c r="B107" s="13"/>
      <c r="C107" s="13"/>
      <c r="D107" s="13"/>
      <c r="E107" s="64"/>
      <c r="F107" s="64"/>
      <c r="G107" s="64"/>
      <c r="H107" s="64"/>
      <c r="I107" s="64"/>
      <c r="J107" s="64"/>
      <c r="K107" s="64">
        <f t="shared" ref="K107:U107" si="29">K85-K97+K98+K93+K96+K94+K88+K105</f>
        <v>0</v>
      </c>
      <c r="L107" s="146" t="e">
        <f t="shared" si="29"/>
        <v>#DIV/0!</v>
      </c>
      <c r="M107" s="146" t="e">
        <f t="shared" si="29"/>
        <v>#DIV/0!</v>
      </c>
      <c r="N107" s="146" t="e">
        <f t="shared" si="29"/>
        <v>#DIV/0!</v>
      </c>
      <c r="O107" s="146" t="e">
        <f t="shared" si="29"/>
        <v>#DIV/0!</v>
      </c>
      <c r="P107" s="146" t="e">
        <f t="shared" si="29"/>
        <v>#DIV/0!</v>
      </c>
      <c r="Q107" s="146" t="e">
        <f t="shared" si="29"/>
        <v>#DIV/0!</v>
      </c>
      <c r="R107" s="146" t="e">
        <f t="shared" si="29"/>
        <v>#DIV/0!</v>
      </c>
      <c r="S107" s="146" t="e">
        <f t="shared" si="29"/>
        <v>#DIV/0!</v>
      </c>
      <c r="T107" s="146" t="e">
        <f t="shared" si="29"/>
        <v>#DIV/0!</v>
      </c>
      <c r="U107" s="146" t="e">
        <f t="shared" si="29"/>
        <v>#DIV/0!</v>
      </c>
    </row>
    <row r="109" spans="1:21" ht="30.75" customHeight="1" x14ac:dyDescent="0.3">
      <c r="E109" s="147" t="s">
        <v>114</v>
      </c>
      <c r="F109" s="147"/>
      <c r="G109" s="125"/>
      <c r="H109" s="125"/>
      <c r="I109" s="125"/>
      <c r="J109" s="125"/>
      <c r="K109" s="125"/>
      <c r="L109" s="148" t="s">
        <v>80</v>
      </c>
      <c r="M109" s="149" t="s">
        <v>81</v>
      </c>
      <c r="N109" s="149" t="s">
        <v>91</v>
      </c>
      <c r="O109" s="149" t="s">
        <v>83</v>
      </c>
      <c r="P109" s="149" t="s">
        <v>84</v>
      </c>
      <c r="Q109" s="149" t="s">
        <v>85</v>
      </c>
      <c r="R109" s="149" t="s">
        <v>86</v>
      </c>
      <c r="S109" s="149" t="s">
        <v>87</v>
      </c>
      <c r="T109" s="149" t="s">
        <v>88</v>
      </c>
      <c r="U109" s="149" t="s">
        <v>89</v>
      </c>
    </row>
    <row r="110" spans="1:21" ht="20.25" customHeight="1" x14ac:dyDescent="0.3">
      <c r="A110" s="13" t="s">
        <v>115</v>
      </c>
      <c r="B110" s="13"/>
      <c r="C110" s="13"/>
      <c r="D110" s="13"/>
      <c r="E110" s="150">
        <f>C57</f>
        <v>0</v>
      </c>
      <c r="F110" s="150"/>
      <c r="G110" s="151"/>
      <c r="H110" s="151"/>
      <c r="I110" s="151"/>
      <c r="J110" s="151"/>
      <c r="K110" s="152"/>
      <c r="L110" s="153" t="e">
        <f>C60</f>
        <v>#DIV/0!</v>
      </c>
      <c r="M110" s="150" t="e">
        <f>C61</f>
        <v>#DIV/0!</v>
      </c>
      <c r="N110" s="150" t="e">
        <f>C62</f>
        <v>#DIV/0!</v>
      </c>
      <c r="O110" s="150" t="e">
        <f>C63</f>
        <v>#DIV/0!</v>
      </c>
      <c r="P110" s="150" t="e">
        <f>C64</f>
        <v>#DIV/0!</v>
      </c>
      <c r="Q110" s="154" t="e">
        <f>C65</f>
        <v>#DIV/0!</v>
      </c>
      <c r="R110" s="154" t="e">
        <f>C66</f>
        <v>#DIV/0!</v>
      </c>
      <c r="S110" s="154" t="e">
        <f>+C67</f>
        <v>#DIV/0!</v>
      </c>
      <c r="T110" s="154" t="e">
        <f>C68</f>
        <v>#DIV/0!</v>
      </c>
      <c r="U110" s="154" t="e">
        <f>C69</f>
        <v>#DIV/0!</v>
      </c>
    </row>
    <row r="111" spans="1:21" ht="20.25" customHeight="1" x14ac:dyDescent="0.3">
      <c r="A111" s="13" t="s">
        <v>116</v>
      </c>
      <c r="B111" s="13"/>
      <c r="C111" s="13"/>
      <c r="D111" s="13"/>
      <c r="E111" s="150">
        <f>E110</f>
        <v>0</v>
      </c>
      <c r="F111" s="150"/>
      <c r="G111" s="151"/>
      <c r="H111" s="151"/>
      <c r="I111" s="151"/>
      <c r="J111" s="151"/>
      <c r="K111" s="151"/>
      <c r="L111" s="153" t="e">
        <f t="shared" ref="L111:U111" si="30">L110-K110</f>
        <v>#DIV/0!</v>
      </c>
      <c r="M111" s="150" t="e">
        <f t="shared" si="30"/>
        <v>#DIV/0!</v>
      </c>
      <c r="N111" s="150" t="e">
        <f t="shared" si="30"/>
        <v>#DIV/0!</v>
      </c>
      <c r="O111" s="150" t="e">
        <f t="shared" si="30"/>
        <v>#DIV/0!</v>
      </c>
      <c r="P111" s="154" t="e">
        <f t="shared" si="30"/>
        <v>#DIV/0!</v>
      </c>
      <c r="Q111" s="154" t="e">
        <f t="shared" si="30"/>
        <v>#DIV/0!</v>
      </c>
      <c r="R111" s="154" t="e">
        <f t="shared" si="30"/>
        <v>#DIV/0!</v>
      </c>
      <c r="S111" s="154" t="e">
        <f t="shared" si="30"/>
        <v>#DIV/0!</v>
      </c>
      <c r="T111" s="154" t="e">
        <f t="shared" si="30"/>
        <v>#DIV/0!</v>
      </c>
      <c r="U111" s="154" t="e">
        <f t="shared" si="30"/>
        <v>#DIV/0!</v>
      </c>
    </row>
    <row r="112" spans="1:21" ht="20.25" customHeight="1" x14ac:dyDescent="0.3">
      <c r="A112" s="13" t="s">
        <v>117</v>
      </c>
      <c r="B112" s="13"/>
      <c r="C112" s="13"/>
      <c r="D112" s="13"/>
      <c r="E112" s="155">
        <f>IF(E110&lt;7500,0,E110-7500)</f>
        <v>0</v>
      </c>
      <c r="F112" s="155"/>
      <c r="G112" s="152"/>
      <c r="H112" s="152"/>
      <c r="I112" s="152"/>
      <c r="J112" s="152"/>
      <c r="K112" s="152"/>
      <c r="L112" s="156" t="e">
        <f t="shared" ref="L112:U112" si="31">IF(L110&lt;5358,0,L110-5358)</f>
        <v>#DIV/0!</v>
      </c>
      <c r="M112" s="155" t="e">
        <f t="shared" si="31"/>
        <v>#DIV/0!</v>
      </c>
      <c r="N112" s="155" t="e">
        <f t="shared" si="31"/>
        <v>#DIV/0!</v>
      </c>
      <c r="O112" s="155" t="e">
        <f t="shared" si="31"/>
        <v>#DIV/0!</v>
      </c>
      <c r="P112" s="155" t="e">
        <f t="shared" si="31"/>
        <v>#DIV/0!</v>
      </c>
      <c r="Q112" s="155" t="e">
        <f t="shared" si="31"/>
        <v>#DIV/0!</v>
      </c>
      <c r="R112" s="155" t="e">
        <f t="shared" si="31"/>
        <v>#DIV/0!</v>
      </c>
      <c r="S112" s="155" t="e">
        <f t="shared" si="31"/>
        <v>#DIV/0!</v>
      </c>
      <c r="T112" s="155" t="e">
        <f t="shared" si="31"/>
        <v>#DIV/0!</v>
      </c>
      <c r="U112" s="155" t="e">
        <f t="shared" si="31"/>
        <v>#DIV/0!</v>
      </c>
    </row>
    <row r="113" spans="1:21" ht="20.25" customHeight="1" x14ac:dyDescent="0.3">
      <c r="A113" s="13" t="s">
        <v>118</v>
      </c>
      <c r="B113" s="13"/>
      <c r="C113" s="13"/>
      <c r="D113" s="13"/>
      <c r="E113" s="155">
        <f>E112</f>
        <v>0</v>
      </c>
      <c r="F113" s="155"/>
      <c r="G113" s="152"/>
      <c r="H113" s="152"/>
      <c r="I113" s="152"/>
      <c r="J113" s="152"/>
      <c r="K113" s="152"/>
      <c r="L113" s="156" t="e">
        <f t="shared" ref="L113:U113" si="32">L112-K112</f>
        <v>#DIV/0!</v>
      </c>
      <c r="M113" s="155" t="e">
        <f t="shared" si="32"/>
        <v>#DIV/0!</v>
      </c>
      <c r="N113" s="155" t="e">
        <f t="shared" si="32"/>
        <v>#DIV/0!</v>
      </c>
      <c r="O113" s="155" t="e">
        <f t="shared" si="32"/>
        <v>#DIV/0!</v>
      </c>
      <c r="P113" s="155" t="e">
        <f t="shared" si="32"/>
        <v>#DIV/0!</v>
      </c>
      <c r="Q113" s="155" t="e">
        <f t="shared" si="32"/>
        <v>#DIV/0!</v>
      </c>
      <c r="R113" s="155" t="e">
        <f t="shared" si="32"/>
        <v>#DIV/0!</v>
      </c>
      <c r="S113" s="155" t="e">
        <f t="shared" si="32"/>
        <v>#DIV/0!</v>
      </c>
      <c r="T113" s="155" t="e">
        <f t="shared" si="32"/>
        <v>#DIV/0!</v>
      </c>
      <c r="U113" s="155" t="e">
        <f t="shared" si="32"/>
        <v>#DIV/0!</v>
      </c>
    </row>
    <row r="114" spans="1:21" ht="16.2" customHeight="1" x14ac:dyDescent="0.3"/>
    <row r="115" spans="1:21" hidden="1" x14ac:dyDescent="0.3">
      <c r="E115" s="157" t="s">
        <v>119</v>
      </c>
      <c r="F115" s="157"/>
      <c r="G115" s="157"/>
      <c r="H115" s="157"/>
      <c r="I115" s="157"/>
      <c r="J115" s="157"/>
      <c r="K115" s="157" t="s">
        <v>120</v>
      </c>
      <c r="L115" s="157" t="s">
        <v>80</v>
      </c>
      <c r="M115" s="157" t="s">
        <v>81</v>
      </c>
      <c r="N115" s="157" t="s">
        <v>91</v>
      </c>
      <c r="O115" s="157" t="s">
        <v>83</v>
      </c>
      <c r="P115" s="157" t="s">
        <v>84</v>
      </c>
      <c r="Q115" s="157" t="s">
        <v>85</v>
      </c>
      <c r="R115" s="157" t="s">
        <v>86</v>
      </c>
      <c r="S115" s="157" t="s">
        <v>87</v>
      </c>
      <c r="T115" s="157" t="s">
        <v>88</v>
      </c>
      <c r="U115" s="157" t="s">
        <v>89</v>
      </c>
    </row>
    <row r="116" spans="1:21" hidden="1" x14ac:dyDescent="0.3">
      <c r="A116" s="158" t="s">
        <v>121</v>
      </c>
      <c r="B116" s="158"/>
      <c r="C116" s="158"/>
      <c r="D116" s="158"/>
      <c r="E116" s="146">
        <f>E85+E88</f>
        <v>3195.3380999999999</v>
      </c>
      <c r="F116" s="146"/>
      <c r="G116" s="146"/>
      <c r="H116" s="146"/>
      <c r="I116" s="146"/>
      <c r="J116" s="146"/>
      <c r="K116" s="146">
        <f t="shared" ref="K116:U116" si="33">K85+K88</f>
        <v>0</v>
      </c>
      <c r="L116" s="146" t="e">
        <f t="shared" si="33"/>
        <v>#DIV/0!</v>
      </c>
      <c r="M116" s="146" t="e">
        <f t="shared" si="33"/>
        <v>#DIV/0!</v>
      </c>
      <c r="N116" s="146" t="e">
        <f t="shared" si="33"/>
        <v>#DIV/0!</v>
      </c>
      <c r="O116" s="146" t="e">
        <f t="shared" si="33"/>
        <v>#DIV/0!</v>
      </c>
      <c r="P116" s="146" t="e">
        <f t="shared" si="33"/>
        <v>#DIV/0!</v>
      </c>
      <c r="Q116" s="146" t="e">
        <f t="shared" si="33"/>
        <v>#DIV/0!</v>
      </c>
      <c r="R116" s="146" t="e">
        <f t="shared" si="33"/>
        <v>#DIV/0!</v>
      </c>
      <c r="S116" s="146" t="e">
        <f t="shared" si="33"/>
        <v>#DIV/0!</v>
      </c>
      <c r="T116" s="146" t="e">
        <f t="shared" si="33"/>
        <v>#DIV/0!</v>
      </c>
      <c r="U116" s="146" t="e">
        <f t="shared" si="33"/>
        <v>#DIV/0!</v>
      </c>
    </row>
    <row r="117" spans="1:21" hidden="1" x14ac:dyDescent="0.3">
      <c r="A117" s="158" t="s">
        <v>122</v>
      </c>
      <c r="B117" s="158"/>
      <c r="C117" s="158"/>
      <c r="D117" s="158"/>
      <c r="E117" s="146">
        <f>E91</f>
        <v>0</v>
      </c>
      <c r="F117" s="146"/>
      <c r="G117" s="146"/>
      <c r="H117" s="146"/>
      <c r="I117" s="146"/>
      <c r="J117" s="146"/>
      <c r="K117" s="146">
        <f>K91</f>
        <v>0</v>
      </c>
      <c r="L117" s="146" t="e">
        <f>L91</f>
        <v>#DIV/0!</v>
      </c>
      <c r="M117" s="146" t="e">
        <f>M91</f>
        <v>#DIV/0!</v>
      </c>
      <c r="N117" s="146" t="e">
        <f>N91</f>
        <v>#DIV/0!</v>
      </c>
      <c r="O117" s="113" t="e">
        <f t="shared" ref="O117:U117" si="34">+O91</f>
        <v>#DIV/0!</v>
      </c>
      <c r="P117" s="113" t="e">
        <f t="shared" si="34"/>
        <v>#DIV/0!</v>
      </c>
      <c r="Q117" s="113" t="e">
        <f t="shared" si="34"/>
        <v>#DIV/0!</v>
      </c>
      <c r="R117" s="113" t="e">
        <f t="shared" si="34"/>
        <v>#DIV/0!</v>
      </c>
      <c r="S117" s="113" t="e">
        <f t="shared" si="34"/>
        <v>#DIV/0!</v>
      </c>
      <c r="T117" s="113" t="e">
        <f t="shared" si="34"/>
        <v>#DIV/0!</v>
      </c>
      <c r="U117" s="113" t="e">
        <f t="shared" si="34"/>
        <v>#DIV/0!</v>
      </c>
    </row>
    <row r="118" spans="1:21" hidden="1" x14ac:dyDescent="0.3">
      <c r="A118" s="158" t="s">
        <v>123</v>
      </c>
      <c r="B118" s="158"/>
      <c r="C118" s="158"/>
      <c r="D118" s="158"/>
      <c r="E118" s="146">
        <f>E116+E117</f>
        <v>3195.3380999999999</v>
      </c>
      <c r="F118" s="146"/>
      <c r="G118" s="146"/>
      <c r="H118" s="146"/>
      <c r="I118" s="146"/>
      <c r="J118" s="146"/>
      <c r="K118" s="146">
        <f>K117+K116+E118</f>
        <v>3195.3380999999999</v>
      </c>
      <c r="L118" s="146" t="e">
        <f t="shared" ref="L118:U118" si="35">L117+L116+K118</f>
        <v>#DIV/0!</v>
      </c>
      <c r="M118" s="146" t="e">
        <f t="shared" si="35"/>
        <v>#DIV/0!</v>
      </c>
      <c r="N118" s="146" t="e">
        <f t="shared" si="35"/>
        <v>#DIV/0!</v>
      </c>
      <c r="O118" s="146" t="e">
        <f t="shared" si="35"/>
        <v>#DIV/0!</v>
      </c>
      <c r="P118" s="146" t="e">
        <f t="shared" si="35"/>
        <v>#DIV/0!</v>
      </c>
      <c r="Q118" s="146" t="e">
        <f t="shared" si="35"/>
        <v>#DIV/0!</v>
      </c>
      <c r="R118" s="146" t="e">
        <f t="shared" si="35"/>
        <v>#DIV/0!</v>
      </c>
      <c r="S118" s="146" t="e">
        <f t="shared" si="35"/>
        <v>#DIV/0!</v>
      </c>
      <c r="T118" s="146" t="e">
        <f t="shared" si="35"/>
        <v>#DIV/0!</v>
      </c>
      <c r="U118" s="146" t="e">
        <f t="shared" si="35"/>
        <v>#DIV/0!</v>
      </c>
    </row>
    <row r="119" spans="1:21" hidden="1" x14ac:dyDescent="0.3">
      <c r="A119" s="158" t="s">
        <v>124</v>
      </c>
      <c r="B119" s="158"/>
      <c r="C119" s="158"/>
      <c r="D119" s="158"/>
      <c r="E119" s="146">
        <f>D24</f>
        <v>3428</v>
      </c>
      <c r="F119" s="146"/>
      <c r="G119" s="146"/>
      <c r="H119" s="146"/>
      <c r="I119" s="146"/>
      <c r="J119" s="146"/>
      <c r="K119" s="146">
        <f>D25</f>
        <v>3428</v>
      </c>
      <c r="L119" s="146">
        <f>D26</f>
        <v>3428</v>
      </c>
      <c r="M119" s="146">
        <f>D27</f>
        <v>3428</v>
      </c>
      <c r="N119" s="146">
        <f>D28</f>
        <v>3428</v>
      </c>
      <c r="O119" s="58">
        <f>D29</f>
        <v>3428</v>
      </c>
      <c r="P119" s="58">
        <f>D30</f>
        <v>3428</v>
      </c>
      <c r="Q119" s="60"/>
      <c r="R119" s="60"/>
      <c r="S119" s="60"/>
      <c r="T119" s="60"/>
      <c r="U119" s="60"/>
    </row>
    <row r="120" spans="1:21" hidden="1" x14ac:dyDescent="0.3">
      <c r="A120" s="158" t="s">
        <v>125</v>
      </c>
      <c r="B120" s="158"/>
      <c r="C120" s="158"/>
      <c r="D120" s="158"/>
      <c r="E120" s="146">
        <f t="shared" ref="E120:U120" si="36">4*E119</f>
        <v>13712</v>
      </c>
      <c r="F120" s="146"/>
      <c r="G120" s="146"/>
      <c r="H120" s="146"/>
      <c r="I120" s="146"/>
      <c r="J120" s="146"/>
      <c r="K120" s="146">
        <f t="shared" si="36"/>
        <v>13712</v>
      </c>
      <c r="L120" s="146">
        <f t="shared" si="36"/>
        <v>13712</v>
      </c>
      <c r="M120" s="146">
        <f t="shared" si="36"/>
        <v>13712</v>
      </c>
      <c r="N120" s="146">
        <f t="shared" si="36"/>
        <v>13712</v>
      </c>
      <c r="O120" s="146">
        <f t="shared" si="36"/>
        <v>13712</v>
      </c>
      <c r="P120" s="146">
        <f t="shared" si="36"/>
        <v>13712</v>
      </c>
      <c r="Q120" s="146">
        <f t="shared" si="36"/>
        <v>0</v>
      </c>
      <c r="R120" s="146">
        <f t="shared" si="36"/>
        <v>0</v>
      </c>
      <c r="S120" s="146">
        <f t="shared" si="36"/>
        <v>0</v>
      </c>
      <c r="T120" s="146">
        <f t="shared" si="36"/>
        <v>0</v>
      </c>
      <c r="U120" s="146">
        <f t="shared" si="36"/>
        <v>0</v>
      </c>
    </row>
    <row r="121" spans="1:21" hidden="1" x14ac:dyDescent="0.3">
      <c r="A121" s="159" t="s">
        <v>126</v>
      </c>
      <c r="B121" s="160"/>
      <c r="C121" s="160"/>
      <c r="D121" s="161"/>
      <c r="E121" s="146">
        <f>'[1]BP  JANV. COMMENTE 1   '!G80+'[1]BP  JANV. COMMENTE 1   '!G81+'[1]BP  JANV. COMMENTE 1   '!G82+'[1]BP  JANV. COMMENTE 1   '!G83+'[1]BP  JANV. COMMENTE 1   '!G84+'[1]BP  JANV. COMMENTE 1   '!G85</f>
        <v>245.54</v>
      </c>
      <c r="F121" s="146"/>
      <c r="G121" s="146"/>
      <c r="H121" s="146"/>
      <c r="I121" s="146"/>
      <c r="J121" s="146"/>
      <c r="K121" s="146">
        <f>'[1]BP FEVRIER    '!G79+'[1]BP FEVRIER    '!G80+'[1]BP FEVRIER    '!G81+'[1]BP FEVRIER    '!G82+'[1]BP FEVRIER    '!G83+'[1]BP FEVRIER    '!G84+'[1]BP FEVRIER    '!G85</f>
        <v>0</v>
      </c>
      <c r="L121" s="146" t="e">
        <f>'[1]BP MARS   '!G79+'[1]BP MARS   '!G80+'[1]BP MARS   '!G81+'[1]BP MARS   '!G82+'[1]BP MARS   '!G83+'[1]BP MARS   '!G84+'[1]BP MARS   '!G85</f>
        <v>#DIV/0!</v>
      </c>
      <c r="M121" s="146" t="e">
        <f>'[1]BP AVRIL    '!G79+'[1]BP AVRIL    '!G80+'[1]BP AVRIL    '!G81+'[1]BP AVRIL    '!G82+'[1]BP AVRIL    '!G83+'[1]BP AVRIL    '!G84+'[1]BP AVRIL    '!G85</f>
        <v>#DIV/0!</v>
      </c>
      <c r="N121" s="146" t="e">
        <f>'[1]BP MAI     '!G79+'[1]BP MAI     '!G80+'[1]BP MAI     '!G81+'[1]BP MAI     '!G82+'[1]BP MAI     '!G83+'[1]BP MAI     '!G84+'[1]BP MAI     '!G87</f>
        <v>#DIV/0!</v>
      </c>
      <c r="O121" s="146" t="e">
        <f>'[1]BP  JUIN '!G79+'[1]BP  JUIN '!G80+'[1]BP  JUIN '!G81+'[1]BP  JUIN '!G82+'[1]BP  JUIN '!G83+'[1]BP  JUIN '!G84+'[1]BP  JUIN '!G87</f>
        <v>#DIV/0!</v>
      </c>
      <c r="P121" s="113" t="e">
        <f>+'[1]BP JUILLET '!G79+'[1]BP JUILLET '!G80+'[1]BP JUILLET '!G81+'[1]BP JUILLET '!G82+'[1]BP JUILLET '!G83+'[1]BP JUILLET '!G84+'[1]BP JUILLET '!G87</f>
        <v>#DIV/0!</v>
      </c>
      <c r="Q121" s="60"/>
      <c r="R121" s="60"/>
      <c r="S121" s="60"/>
      <c r="T121" s="60"/>
      <c r="U121" s="60"/>
    </row>
    <row r="122" spans="1:21" hidden="1" x14ac:dyDescent="0.3">
      <c r="A122" s="158" t="s">
        <v>127</v>
      </c>
      <c r="B122" s="158"/>
      <c r="C122" s="158"/>
      <c r="D122" s="158"/>
      <c r="E122" s="61">
        <f t="shared" ref="E122:U122" si="37">IF(E116&lt;=E120,E116*0.9825+E121,E120*0.9825+E116-E120+E121)</f>
        <v>3384.9596832500001</v>
      </c>
      <c r="F122" s="61"/>
      <c r="G122" s="61"/>
      <c r="H122" s="61"/>
      <c r="I122" s="61"/>
      <c r="J122" s="61"/>
      <c r="K122" s="61">
        <f t="shared" si="37"/>
        <v>0</v>
      </c>
      <c r="L122" s="61" t="e">
        <f t="shared" si="37"/>
        <v>#DIV/0!</v>
      </c>
      <c r="M122" s="61" t="e">
        <f t="shared" si="37"/>
        <v>#DIV/0!</v>
      </c>
      <c r="N122" s="61" t="e">
        <f t="shared" si="37"/>
        <v>#DIV/0!</v>
      </c>
      <c r="O122" s="61" t="e">
        <f t="shared" si="37"/>
        <v>#DIV/0!</v>
      </c>
      <c r="P122" s="61" t="e">
        <f t="shared" si="37"/>
        <v>#DIV/0!</v>
      </c>
      <c r="Q122" s="61" t="e">
        <f t="shared" si="37"/>
        <v>#DIV/0!</v>
      </c>
      <c r="R122" s="61" t="e">
        <f t="shared" si="37"/>
        <v>#DIV/0!</v>
      </c>
      <c r="S122" s="61" t="e">
        <f t="shared" si="37"/>
        <v>#DIV/0!</v>
      </c>
      <c r="T122" s="61" t="e">
        <f t="shared" si="37"/>
        <v>#DIV/0!</v>
      </c>
      <c r="U122" s="61" t="e">
        <f t="shared" si="37"/>
        <v>#DIV/0!</v>
      </c>
    </row>
    <row r="123" spans="1:21" hidden="1" x14ac:dyDescent="0.3">
      <c r="A123" s="158" t="s">
        <v>128</v>
      </c>
      <c r="B123" s="158"/>
      <c r="C123" s="158"/>
      <c r="D123" s="158"/>
      <c r="E123" s="162"/>
      <c r="F123" s="162"/>
      <c r="G123" s="162"/>
      <c r="H123" s="162"/>
      <c r="I123" s="162"/>
      <c r="J123" s="162"/>
      <c r="K123" s="162"/>
      <c r="L123" s="162"/>
      <c r="M123" s="162"/>
      <c r="N123" s="162"/>
      <c r="O123" s="162"/>
    </row>
    <row r="124" spans="1:21" hidden="1" x14ac:dyDescent="0.3"/>
    <row r="125" spans="1:21" hidden="1" x14ac:dyDescent="0.3"/>
    <row r="126" spans="1:21" ht="10.8" hidden="1" customHeight="1" x14ac:dyDescent="0.3">
      <c r="B126" s="162">
        <v>13000</v>
      </c>
      <c r="D126" s="85">
        <v>1000</v>
      </c>
    </row>
    <row r="127" spans="1:21" ht="20.399999999999999" customHeight="1" x14ac:dyDescent="0.3">
      <c r="A127" s="163" t="s">
        <v>129</v>
      </c>
      <c r="B127" s="163"/>
      <c r="C127" s="163"/>
    </row>
    <row r="128" spans="1:21" ht="28.8" customHeight="1" x14ac:dyDescent="0.3">
      <c r="B128" t="s">
        <v>130</v>
      </c>
      <c r="C128" s="112">
        <f>'[2]BP Format Juillet 2023'!D33</f>
        <v>3864</v>
      </c>
    </row>
    <row r="129" spans="1:11" x14ac:dyDescent="0.3">
      <c r="I129" s="164"/>
    </row>
    <row r="130" spans="1:11" x14ac:dyDescent="0.3">
      <c r="A130" t="s">
        <v>131</v>
      </c>
    </row>
    <row r="132" spans="1:11" s="9" customFormat="1" x14ac:dyDescent="0.3">
      <c r="A132">
        <v>3</v>
      </c>
      <c r="B132" s="165" t="s">
        <v>132</v>
      </c>
      <c r="C132" s="166"/>
      <c r="D132" s="167">
        <f>4*C128</f>
        <v>15456</v>
      </c>
      <c r="F132" s="168"/>
      <c r="H132" s="169"/>
    </row>
    <row r="133" spans="1:11" s="9" customFormat="1" x14ac:dyDescent="0.3">
      <c r="A133">
        <v>4</v>
      </c>
      <c r="B133" s="170" t="s">
        <v>133</v>
      </c>
      <c r="C133" s="171"/>
      <c r="D133" s="167">
        <f>E85+E90</f>
        <v>3195.3380999999999</v>
      </c>
      <c r="E133" s="172"/>
      <c r="F133" s="173"/>
      <c r="K133" s="174"/>
    </row>
    <row r="134" spans="1:11" s="9" customFormat="1" x14ac:dyDescent="0.3">
      <c r="A134">
        <v>5</v>
      </c>
      <c r="B134" s="170" t="s">
        <v>134</v>
      </c>
      <c r="C134" s="171"/>
      <c r="D134" s="167">
        <f>E57</f>
        <v>0</v>
      </c>
      <c r="E134" s="172"/>
      <c r="F134" s="173"/>
      <c r="K134" s="174"/>
    </row>
    <row r="135" spans="1:11" s="9" customFormat="1" x14ac:dyDescent="0.3">
      <c r="A135">
        <v>6</v>
      </c>
      <c r="B135" s="170" t="s">
        <v>135</v>
      </c>
      <c r="C135" s="171"/>
      <c r="D135" s="175">
        <f>G57</f>
        <v>0</v>
      </c>
      <c r="E135" s="172"/>
      <c r="F135" s="173"/>
      <c r="H135" s="176"/>
      <c r="K135" s="174"/>
    </row>
    <row r="136" spans="1:11" s="9" customFormat="1" x14ac:dyDescent="0.3">
      <c r="A136">
        <v>7</v>
      </c>
      <c r="B136" s="170" t="s">
        <v>136</v>
      </c>
      <c r="C136" s="171"/>
      <c r="D136" s="167">
        <f>D133+D134+D135</f>
        <v>3195.3380999999999</v>
      </c>
      <c r="E136" s="177"/>
      <c r="F136" s="173"/>
      <c r="H136" s="176"/>
    </row>
    <row r="137" spans="1:11" s="9" customFormat="1" x14ac:dyDescent="0.3">
      <c r="A137">
        <v>8</v>
      </c>
      <c r="B137" s="170" t="s">
        <v>137</v>
      </c>
      <c r="C137" s="171"/>
      <c r="D137" s="167">
        <f>E98+E99</f>
        <v>121.43</v>
      </c>
      <c r="H137" s="178"/>
      <c r="I137" s="178"/>
    </row>
    <row r="138" spans="1:11" s="9" customFormat="1" x14ac:dyDescent="0.3">
      <c r="A138">
        <v>9</v>
      </c>
      <c r="F138" s="179" t="s">
        <v>138</v>
      </c>
      <c r="H138" s="178"/>
      <c r="I138" s="178"/>
      <c r="K138" s="168"/>
    </row>
    <row r="139" spans="1:11" s="9" customFormat="1" x14ac:dyDescent="0.3">
      <c r="A139">
        <v>10</v>
      </c>
      <c r="B139" s="180" t="s">
        <v>139</v>
      </c>
      <c r="C139" s="181"/>
      <c r="D139" s="182"/>
      <c r="E139" s="183">
        <v>6.8000000000000005E-2</v>
      </c>
      <c r="F139" s="184">
        <f>IF(D136&lt;D132,D133*0.9825+D137,IF(D133&gt;D132,D132*0.9825+D133-D132+D137, D133*0.9825+D137))</f>
        <v>3260.84968325</v>
      </c>
      <c r="H139" s="164"/>
      <c r="I139" s="185"/>
    </row>
    <row r="140" spans="1:11" s="9" customFormat="1" x14ac:dyDescent="0.3">
      <c r="A140">
        <v>11</v>
      </c>
      <c r="B140" s="180" t="s">
        <v>140</v>
      </c>
      <c r="C140" s="181"/>
      <c r="D140" s="182"/>
      <c r="E140" s="183">
        <v>6.8000000000000005E-2</v>
      </c>
      <c r="F140" s="186">
        <f>IF(D136&gt;D132,IF(D133&gt;D132,D134,IF((D132-D133)&gt;D134,D134*0.9825,(D132-D133)*0.9825+D134-(D132-D133))),D134*0.9825)</f>
        <v>0</v>
      </c>
      <c r="H140" s="185"/>
      <c r="I140" s="185"/>
      <c r="J140" s="168"/>
    </row>
    <row r="141" spans="1:11" s="9" customFormat="1" x14ac:dyDescent="0.3">
      <c r="A141">
        <v>12</v>
      </c>
      <c r="B141" s="180" t="s">
        <v>141</v>
      </c>
      <c r="C141" s="181"/>
      <c r="D141" s="182"/>
      <c r="E141" s="183">
        <v>6.8000000000000005E-2</v>
      </c>
      <c r="F141" s="187">
        <f>IF(D136&lt;D132,D135*0.9825,IF(D133&gt;D132,D135,IF((D132-D133)&gt;D134,(D132-D133-D134)*0.9825+D135-(D132-D133-D134),D135)))</f>
        <v>0</v>
      </c>
      <c r="H141" s="168"/>
    </row>
    <row r="142" spans="1:11" s="9" customFormat="1" x14ac:dyDescent="0.3">
      <c r="A142">
        <v>13</v>
      </c>
      <c r="B142" s="180" t="s">
        <v>142</v>
      </c>
      <c r="C142" s="181"/>
      <c r="D142" s="182"/>
      <c r="E142" s="183">
        <v>2.9000000000000001E-2</v>
      </c>
      <c r="F142" s="188">
        <f>F139</f>
        <v>3260.84968325</v>
      </c>
    </row>
    <row r="143" spans="1:11" s="9" customFormat="1" x14ac:dyDescent="0.3">
      <c r="A143">
        <v>14</v>
      </c>
      <c r="B143" s="180" t="s">
        <v>143</v>
      </c>
      <c r="C143" s="181"/>
      <c r="D143" s="182"/>
      <c r="E143" s="183">
        <v>2.9000000000000001E-2</v>
      </c>
      <c r="F143" s="188">
        <f>F140+F141</f>
        <v>0</v>
      </c>
    </row>
    <row r="144" spans="1:11" s="9" customFormat="1" x14ac:dyDescent="0.3">
      <c r="A144">
        <v>15</v>
      </c>
      <c r="B144" s="180" t="s">
        <v>144</v>
      </c>
      <c r="C144" s="181"/>
      <c r="D144" s="182"/>
      <c r="E144" s="189">
        <f>'[2]Heures Supplémentaires'!D57</f>
        <v>0.11310000000000001</v>
      </c>
      <c r="F144" s="188">
        <f>D134</f>
        <v>0</v>
      </c>
    </row>
  </sheetData>
  <mergeCells count="66">
    <mergeCell ref="B140:D140"/>
    <mergeCell ref="B141:D141"/>
    <mergeCell ref="B142:D142"/>
    <mergeCell ref="B143:D143"/>
    <mergeCell ref="B144:D144"/>
    <mergeCell ref="B133:C133"/>
    <mergeCell ref="B134:C134"/>
    <mergeCell ref="B135:C135"/>
    <mergeCell ref="B136:C136"/>
    <mergeCell ref="B137:C137"/>
    <mergeCell ref="B139:D139"/>
    <mergeCell ref="A120:D120"/>
    <mergeCell ref="A121:D121"/>
    <mergeCell ref="A122:D122"/>
    <mergeCell ref="A123:D123"/>
    <mergeCell ref="A127:C127"/>
    <mergeCell ref="B132:C132"/>
    <mergeCell ref="A112:D112"/>
    <mergeCell ref="A113:D113"/>
    <mergeCell ref="A116:D116"/>
    <mergeCell ref="A117:D117"/>
    <mergeCell ref="A118:D118"/>
    <mergeCell ref="A119:D119"/>
    <mergeCell ref="A102:D102"/>
    <mergeCell ref="A105:D105"/>
    <mergeCell ref="A106:D106"/>
    <mergeCell ref="A107:D107"/>
    <mergeCell ref="A110:D110"/>
    <mergeCell ref="A111:D111"/>
    <mergeCell ref="A96:D96"/>
    <mergeCell ref="A97:D97"/>
    <mergeCell ref="A98:D98"/>
    <mergeCell ref="A99:D99"/>
    <mergeCell ref="A100:D100"/>
    <mergeCell ref="A101:D101"/>
    <mergeCell ref="A90:D90"/>
    <mergeCell ref="A91:D91"/>
    <mergeCell ref="A92:D92"/>
    <mergeCell ref="A93:D93"/>
    <mergeCell ref="A94:D94"/>
    <mergeCell ref="A95:D95"/>
    <mergeCell ref="A82:C82"/>
    <mergeCell ref="A85:D85"/>
    <mergeCell ref="A86:D86"/>
    <mergeCell ref="A87:D87"/>
    <mergeCell ref="A88:D88"/>
    <mergeCell ref="A89:D89"/>
    <mergeCell ref="B46:C46"/>
    <mergeCell ref="B47:C47"/>
    <mergeCell ref="B48:C48"/>
    <mergeCell ref="B49:C49"/>
    <mergeCell ref="B50:C50"/>
    <mergeCell ref="B54:K54"/>
    <mergeCell ref="B40:C40"/>
    <mergeCell ref="B41:C41"/>
    <mergeCell ref="B42:C42"/>
    <mergeCell ref="B43:C43"/>
    <mergeCell ref="B44:C44"/>
    <mergeCell ref="B45:C45"/>
    <mergeCell ref="A19:M19"/>
    <mergeCell ref="N19:Q19"/>
    <mergeCell ref="A21:I21"/>
    <mergeCell ref="N21:Q21"/>
    <mergeCell ref="B38:C38"/>
    <mergeCell ref="E38:F38"/>
    <mergeCell ref="G38:K38"/>
  </mergeCells>
  <printOptions horizontalCentered="1" verticalCentered="1" headings="1"/>
  <pageMargins left="0.11811023622047245" right="0.11811023622047245" top="0.15748031496062992" bottom="0.15748031496062992" header="0.31496062992125984" footer="0.31496062992125984"/>
  <pageSetup paperSize="9" scale="70" orientation="landscape"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76A98-F428-4348-A680-75BBBB639D83}">
  <dimension ref="A1:AG145"/>
  <sheetViews>
    <sheetView topLeftCell="A126" workbookViewId="0">
      <selection activeCell="A21" sqref="A21:I21"/>
    </sheetView>
  </sheetViews>
  <sheetFormatPr baseColWidth="10" defaultRowHeight="14.4" x14ac:dyDescent="0.3"/>
  <cols>
    <col min="1" max="1" width="14.88671875" customWidth="1"/>
    <col min="2" max="2" width="13.33203125" customWidth="1"/>
    <col min="3" max="3" width="12.5546875" customWidth="1"/>
    <col min="4" max="4" width="16.109375" style="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16</v>
      </c>
    </row>
    <row r="2" spans="1:16" s="4" customFormat="1" ht="26.25" hidden="1" customHeight="1" x14ac:dyDescent="0.2">
      <c r="A2" s="3" t="s">
        <v>17</v>
      </c>
      <c r="B2" s="3" t="s">
        <v>18</v>
      </c>
      <c r="C2" s="3" t="s">
        <v>19</v>
      </c>
      <c r="D2" s="3" t="s">
        <v>20</v>
      </c>
      <c r="E2" s="3" t="s">
        <v>21</v>
      </c>
      <c r="F2" s="3"/>
      <c r="G2" s="3"/>
      <c r="H2" s="3"/>
      <c r="I2" s="3"/>
      <c r="J2" s="3"/>
      <c r="K2" s="3" t="s">
        <v>22</v>
      </c>
      <c r="L2" s="3" t="s">
        <v>23</v>
      </c>
      <c r="M2" s="3" t="s">
        <v>24</v>
      </c>
      <c r="N2" s="3" t="s">
        <v>25</v>
      </c>
      <c r="O2" s="3" t="s">
        <v>26</v>
      </c>
      <c r="P2" s="3" t="s">
        <v>27</v>
      </c>
    </row>
    <row r="3" spans="1:16" s="9" customFormat="1" ht="20.25" hidden="1" customHeight="1" x14ac:dyDescent="0.25">
      <c r="A3" s="5" t="s">
        <v>28</v>
      </c>
      <c r="B3" s="6">
        <f>'[1]SUIVI RETRAITE '!B7</f>
        <v>4910.7999999999993</v>
      </c>
      <c r="C3" s="7">
        <f>'[1]SUIVI RETRAITE '!C7</f>
        <v>3428</v>
      </c>
      <c r="D3" s="8">
        <f>C3</f>
        <v>3428</v>
      </c>
      <c r="E3" s="8">
        <f>B3</f>
        <v>4910.7999999999993</v>
      </c>
      <c r="F3" s="8"/>
      <c r="G3" s="8"/>
      <c r="H3" s="8"/>
      <c r="I3" s="8"/>
      <c r="J3" s="8"/>
      <c r="K3" s="8">
        <f t="shared" ref="K3:K14" si="0">MIN(D3,E3)</f>
        <v>3428</v>
      </c>
      <c r="L3" s="8">
        <f>K3</f>
        <v>3428</v>
      </c>
      <c r="M3" s="8">
        <f>IF(E3&gt;D3,IF((E3-D3)&gt;3*D3,3*D3,E3-D3),0)</f>
        <v>1482.7999999999993</v>
      </c>
      <c r="N3" s="8">
        <f>M3</f>
        <v>1482.7999999999993</v>
      </c>
      <c r="O3" s="8">
        <f>IF(E3&gt;8*D3,7*D3,IF(E3&lt;D3,0,E3-D3))</f>
        <v>1482.7999999999993</v>
      </c>
      <c r="P3" s="8">
        <f>O3</f>
        <v>1482.7999999999993</v>
      </c>
    </row>
    <row r="4" spans="1:16" s="9" customFormat="1" ht="20.25" hidden="1" customHeight="1" x14ac:dyDescent="0.25">
      <c r="A4" s="5" t="s">
        <v>29</v>
      </c>
      <c r="B4" s="6">
        <f>'[1]SUIVI RETRAITE '!B8</f>
        <v>0</v>
      </c>
      <c r="C4" s="7">
        <f>'[1]SUIVI RETRAITE '!C8</f>
        <v>0</v>
      </c>
      <c r="D4" s="8">
        <f>D3+C4</f>
        <v>3428</v>
      </c>
      <c r="E4" s="8">
        <f>E3+B4</f>
        <v>4910.7999999999993</v>
      </c>
      <c r="F4" s="8"/>
      <c r="G4" s="8"/>
      <c r="H4" s="8"/>
      <c r="I4" s="8"/>
      <c r="J4" s="8"/>
      <c r="K4" s="8">
        <f t="shared" si="0"/>
        <v>3428</v>
      </c>
      <c r="L4" s="8">
        <f t="shared" ref="L4:L14" si="1">K4-K3</f>
        <v>0</v>
      </c>
      <c r="M4" s="8">
        <f t="shared" ref="M4:M14" si="2">IF(E4&gt;D4,IF((E4-D4)&gt;3*D4,3*D4,E4-D4),0)</f>
        <v>1482.7999999999993</v>
      </c>
      <c r="N4" s="8">
        <f t="shared" ref="N4:N14" si="3">M4-M3</f>
        <v>0</v>
      </c>
      <c r="O4" s="8">
        <f>IF(E4&gt;8*D4,7*D4,IF(E4&lt;D4,0,E4-D4))</f>
        <v>1482.7999999999993</v>
      </c>
      <c r="P4" s="8">
        <f t="shared" ref="P4:P14" si="4">O4-O3</f>
        <v>0</v>
      </c>
    </row>
    <row r="5" spans="1:16" s="9" customFormat="1" ht="20.25" hidden="1" customHeight="1" x14ac:dyDescent="0.25">
      <c r="A5" s="5" t="s">
        <v>30</v>
      </c>
      <c r="B5" s="6" t="e">
        <f>'[1]SUIVI RETRAITE '!B9</f>
        <v>#DIV/0!</v>
      </c>
      <c r="C5" s="7">
        <f>'[1]SUIVI RETRAITE '!C9</f>
        <v>0</v>
      </c>
      <c r="D5" s="8">
        <f>D4+C5</f>
        <v>3428</v>
      </c>
      <c r="E5" s="8" t="e">
        <f>E4+B5</f>
        <v>#DIV/0!</v>
      </c>
      <c r="F5" s="8"/>
      <c r="G5" s="8"/>
      <c r="H5" s="8"/>
      <c r="I5" s="8"/>
      <c r="J5" s="8"/>
      <c r="K5" s="8" t="e">
        <f t="shared" si="0"/>
        <v>#DIV/0!</v>
      </c>
      <c r="L5" s="8" t="e">
        <f t="shared" si="1"/>
        <v>#DIV/0!</v>
      </c>
      <c r="M5" s="8" t="e">
        <f t="shared" si="2"/>
        <v>#DIV/0!</v>
      </c>
      <c r="N5" s="8" t="e">
        <f t="shared" si="3"/>
        <v>#DIV/0!</v>
      </c>
      <c r="O5" s="8" t="e">
        <f t="shared" ref="O5:O14" si="5">IF(E5&gt;8*D5,7*D5,IF(E5&lt;D5,0,E5-D5))</f>
        <v>#DIV/0!</v>
      </c>
      <c r="P5" s="8" t="e">
        <f t="shared" si="4"/>
        <v>#DIV/0!</v>
      </c>
    </row>
    <row r="6" spans="1:16" s="9" customFormat="1" ht="20.25" hidden="1" customHeight="1" x14ac:dyDescent="0.25">
      <c r="A6" s="5" t="s">
        <v>31</v>
      </c>
      <c r="B6" s="6" t="e">
        <f>'[1]SUIVI RETRAITE '!B10</f>
        <v>#DIV/0!</v>
      </c>
      <c r="C6" s="7">
        <f>'[1]SUIVI RETRAITE '!C10</f>
        <v>0</v>
      </c>
      <c r="D6" s="8">
        <f>D5+C6</f>
        <v>3428</v>
      </c>
      <c r="E6" s="8" t="e">
        <f>E5+B6</f>
        <v>#DIV/0!</v>
      </c>
      <c r="F6" s="8"/>
      <c r="G6" s="8"/>
      <c r="H6" s="8"/>
      <c r="I6" s="8"/>
      <c r="J6" s="8"/>
      <c r="K6" s="8" t="e">
        <f t="shared" si="0"/>
        <v>#DIV/0!</v>
      </c>
      <c r="L6" s="8" t="e">
        <f t="shared" si="1"/>
        <v>#DIV/0!</v>
      </c>
      <c r="M6" s="8" t="e">
        <f t="shared" si="2"/>
        <v>#DIV/0!</v>
      </c>
      <c r="N6" s="8" t="e">
        <f t="shared" si="3"/>
        <v>#DIV/0!</v>
      </c>
      <c r="O6" s="8" t="e">
        <f t="shared" si="5"/>
        <v>#DIV/0!</v>
      </c>
      <c r="P6" s="8" t="e">
        <f t="shared" si="4"/>
        <v>#DIV/0!</v>
      </c>
    </row>
    <row r="7" spans="1:16" s="9" customFormat="1" ht="20.25" hidden="1" customHeight="1" x14ac:dyDescent="0.25">
      <c r="A7" s="5" t="s">
        <v>32</v>
      </c>
      <c r="B7" s="6" t="e">
        <f>'[1]SUIVI RETRAITE '!B11</f>
        <v>#DIV/0!</v>
      </c>
      <c r="C7" s="7">
        <f>'[1]SUIVI RETRAITE '!C11</f>
        <v>0</v>
      </c>
      <c r="D7" s="8">
        <f t="shared" ref="D7:D14" si="6">D6+C7</f>
        <v>3428</v>
      </c>
      <c r="E7" s="8" t="e">
        <f t="shared" ref="E7:E14" si="7">E6+B7</f>
        <v>#DIV/0!</v>
      </c>
      <c r="F7" s="8"/>
      <c r="G7" s="8"/>
      <c r="H7" s="8"/>
      <c r="I7" s="8"/>
      <c r="J7" s="8"/>
      <c r="K7" s="8" t="e">
        <f t="shared" si="0"/>
        <v>#DIV/0!</v>
      </c>
      <c r="L7" s="8" t="e">
        <f t="shared" si="1"/>
        <v>#DIV/0!</v>
      </c>
      <c r="M7" s="8" t="e">
        <f t="shared" si="2"/>
        <v>#DIV/0!</v>
      </c>
      <c r="N7" s="8" t="e">
        <f t="shared" si="3"/>
        <v>#DIV/0!</v>
      </c>
      <c r="O7" s="8" t="e">
        <f t="shared" si="5"/>
        <v>#DIV/0!</v>
      </c>
      <c r="P7" s="8" t="e">
        <f t="shared" si="4"/>
        <v>#DIV/0!</v>
      </c>
    </row>
    <row r="8" spans="1:16" s="9" customFormat="1" ht="20.25" hidden="1" customHeight="1" x14ac:dyDescent="0.25">
      <c r="A8" s="5" t="s">
        <v>33</v>
      </c>
      <c r="B8" s="6" t="e">
        <f>'[1]SUIVI RETRAITE '!B12</f>
        <v>#DIV/0!</v>
      </c>
      <c r="C8" s="7">
        <f>'[1]SUIVI RETRAITE '!C12</f>
        <v>0</v>
      </c>
      <c r="D8" s="7">
        <f t="shared" si="6"/>
        <v>3428</v>
      </c>
      <c r="E8" s="7" t="e">
        <f t="shared" si="7"/>
        <v>#DIV/0!</v>
      </c>
      <c r="F8" s="7"/>
      <c r="G8" s="7"/>
      <c r="H8" s="7"/>
      <c r="I8" s="7"/>
      <c r="J8" s="7"/>
      <c r="K8" s="8" t="e">
        <f t="shared" si="0"/>
        <v>#DIV/0!</v>
      </c>
      <c r="L8" s="8" t="e">
        <f t="shared" si="1"/>
        <v>#DIV/0!</v>
      </c>
      <c r="M8" s="8" t="e">
        <f t="shared" si="2"/>
        <v>#DIV/0!</v>
      </c>
      <c r="N8" s="8" t="e">
        <f t="shared" si="3"/>
        <v>#DIV/0!</v>
      </c>
      <c r="O8" s="8" t="e">
        <f t="shared" si="5"/>
        <v>#DIV/0!</v>
      </c>
      <c r="P8" s="8" t="e">
        <f t="shared" si="4"/>
        <v>#DIV/0!</v>
      </c>
    </row>
    <row r="9" spans="1:16" s="9" customFormat="1" ht="20.25" hidden="1" customHeight="1" x14ac:dyDescent="0.25">
      <c r="A9" s="5" t="s">
        <v>34</v>
      </c>
      <c r="B9" s="6" t="e">
        <f>'[1]SUIVI RETRAITE '!B13</f>
        <v>#DIV/0!</v>
      </c>
      <c r="C9" s="7">
        <f>'[1]SUIVI RETRAITE '!C13</f>
        <v>0</v>
      </c>
      <c r="D9" s="7">
        <f t="shared" si="6"/>
        <v>3428</v>
      </c>
      <c r="E9" s="7" t="e">
        <f t="shared" si="7"/>
        <v>#DIV/0!</v>
      </c>
      <c r="F9" s="7"/>
      <c r="G9" s="7"/>
      <c r="H9" s="7"/>
      <c r="I9" s="7"/>
      <c r="J9" s="7"/>
      <c r="K9" s="8" t="e">
        <f t="shared" si="0"/>
        <v>#DIV/0!</v>
      </c>
      <c r="L9" s="8" t="e">
        <f t="shared" si="1"/>
        <v>#DIV/0!</v>
      </c>
      <c r="M9" s="8" t="e">
        <f t="shared" si="2"/>
        <v>#DIV/0!</v>
      </c>
      <c r="N9" s="8" t="e">
        <f t="shared" si="3"/>
        <v>#DIV/0!</v>
      </c>
      <c r="O9" s="8" t="e">
        <f t="shared" si="5"/>
        <v>#DIV/0!</v>
      </c>
      <c r="P9" s="8" t="e">
        <f t="shared" si="4"/>
        <v>#DIV/0!</v>
      </c>
    </row>
    <row r="10" spans="1:16" s="9" customFormat="1" ht="20.25" hidden="1" customHeight="1" x14ac:dyDescent="0.25">
      <c r="A10" s="5" t="s">
        <v>35</v>
      </c>
      <c r="B10" s="6" t="e">
        <f>'[1]SUIVI RETRAITE '!B14</f>
        <v>#DIV/0!</v>
      </c>
      <c r="C10" s="7">
        <f>'[1]SUIVI RETRAITE '!C14</f>
        <v>0</v>
      </c>
      <c r="D10" s="7">
        <f t="shared" si="6"/>
        <v>3428</v>
      </c>
      <c r="E10" s="7" t="e">
        <f t="shared" si="7"/>
        <v>#DIV/0!</v>
      </c>
      <c r="F10" s="7"/>
      <c r="G10" s="7"/>
      <c r="H10" s="7"/>
      <c r="I10" s="7"/>
      <c r="J10" s="7"/>
      <c r="K10" s="8" t="e">
        <f t="shared" si="0"/>
        <v>#DIV/0!</v>
      </c>
      <c r="L10" s="8" t="e">
        <f t="shared" si="1"/>
        <v>#DIV/0!</v>
      </c>
      <c r="M10" s="8" t="e">
        <f t="shared" si="2"/>
        <v>#DIV/0!</v>
      </c>
      <c r="N10" s="8" t="e">
        <f t="shared" si="3"/>
        <v>#DIV/0!</v>
      </c>
      <c r="O10" s="8" t="e">
        <f t="shared" si="5"/>
        <v>#DIV/0!</v>
      </c>
      <c r="P10" s="8" t="e">
        <f t="shared" si="4"/>
        <v>#DIV/0!</v>
      </c>
    </row>
    <row r="11" spans="1:16" s="9" customFormat="1" ht="20.25" hidden="1" customHeight="1" x14ac:dyDescent="0.25">
      <c r="A11" s="5" t="s">
        <v>36</v>
      </c>
      <c r="B11" s="6" t="e">
        <f>'[1]SUIVI RETRAITE '!B15</f>
        <v>#DIV/0!</v>
      </c>
      <c r="C11" s="7">
        <f>'[1]SUIVI RETRAITE '!C15</f>
        <v>0</v>
      </c>
      <c r="D11" s="7">
        <f t="shared" si="6"/>
        <v>3428</v>
      </c>
      <c r="E11" s="7" t="e">
        <f t="shared" si="7"/>
        <v>#DIV/0!</v>
      </c>
      <c r="F11" s="7"/>
      <c r="G11" s="7"/>
      <c r="H11" s="7"/>
      <c r="I11" s="7"/>
      <c r="J11" s="7"/>
      <c r="K11" s="8" t="e">
        <f t="shared" si="0"/>
        <v>#DIV/0!</v>
      </c>
      <c r="L11" s="8" t="e">
        <f t="shared" si="1"/>
        <v>#DIV/0!</v>
      </c>
      <c r="M11" s="8" t="e">
        <f t="shared" si="2"/>
        <v>#DIV/0!</v>
      </c>
      <c r="N11" s="8" t="e">
        <f t="shared" si="3"/>
        <v>#DIV/0!</v>
      </c>
      <c r="O11" s="8" t="e">
        <f t="shared" si="5"/>
        <v>#DIV/0!</v>
      </c>
      <c r="P11" s="8" t="e">
        <f t="shared" si="4"/>
        <v>#DIV/0!</v>
      </c>
    </row>
    <row r="12" spans="1:16" s="9" customFormat="1" ht="20.25" hidden="1" customHeight="1" x14ac:dyDescent="0.25">
      <c r="A12" s="5" t="s">
        <v>37</v>
      </c>
      <c r="B12" s="6" t="e">
        <f>'[1]SUIVI RETRAITE '!B16</f>
        <v>#DIV/0!</v>
      </c>
      <c r="C12" s="7">
        <f>'[1]SUIVI RETRAITE '!C16</f>
        <v>0</v>
      </c>
      <c r="D12" s="7">
        <f t="shared" si="6"/>
        <v>3428</v>
      </c>
      <c r="E12" s="7" t="e">
        <f t="shared" si="7"/>
        <v>#DIV/0!</v>
      </c>
      <c r="F12" s="7"/>
      <c r="G12" s="7"/>
      <c r="H12" s="7"/>
      <c r="I12" s="7"/>
      <c r="J12" s="7"/>
      <c r="K12" s="8" t="e">
        <f t="shared" si="0"/>
        <v>#DIV/0!</v>
      </c>
      <c r="L12" s="8" t="e">
        <f t="shared" si="1"/>
        <v>#DIV/0!</v>
      </c>
      <c r="M12" s="8" t="e">
        <f t="shared" si="2"/>
        <v>#DIV/0!</v>
      </c>
      <c r="N12" s="8" t="e">
        <f t="shared" si="3"/>
        <v>#DIV/0!</v>
      </c>
      <c r="O12" s="8" t="e">
        <f t="shared" si="5"/>
        <v>#DIV/0!</v>
      </c>
      <c r="P12" s="8" t="e">
        <f t="shared" si="4"/>
        <v>#DIV/0!</v>
      </c>
    </row>
    <row r="13" spans="1:16" s="9" customFormat="1" ht="20.25" hidden="1" customHeight="1" x14ac:dyDescent="0.25">
      <c r="A13" s="5" t="s">
        <v>38</v>
      </c>
      <c r="B13" s="6" t="e">
        <f>'[1]SUIVI RETRAITE '!B17</f>
        <v>#DIV/0!</v>
      </c>
      <c r="C13" s="7">
        <f>'[1]SUIVI RETRAITE '!C17</f>
        <v>0</v>
      </c>
      <c r="D13" s="7">
        <f t="shared" si="6"/>
        <v>3428</v>
      </c>
      <c r="E13" s="7" t="e">
        <f t="shared" si="7"/>
        <v>#DIV/0!</v>
      </c>
      <c r="F13" s="7"/>
      <c r="G13" s="7"/>
      <c r="H13" s="7"/>
      <c r="I13" s="7"/>
      <c r="J13" s="7"/>
      <c r="K13" s="8" t="e">
        <f t="shared" si="0"/>
        <v>#DIV/0!</v>
      </c>
      <c r="L13" s="8" t="e">
        <f t="shared" si="1"/>
        <v>#DIV/0!</v>
      </c>
      <c r="M13" s="8" t="e">
        <f t="shared" si="2"/>
        <v>#DIV/0!</v>
      </c>
      <c r="N13" s="8" t="e">
        <f t="shared" si="3"/>
        <v>#DIV/0!</v>
      </c>
      <c r="O13" s="8" t="e">
        <f t="shared" si="5"/>
        <v>#DIV/0!</v>
      </c>
      <c r="P13" s="8" t="e">
        <f t="shared" si="4"/>
        <v>#DIV/0!</v>
      </c>
    </row>
    <row r="14" spans="1:16" s="9" customFormat="1" ht="20.25" hidden="1" customHeight="1" x14ac:dyDescent="0.25">
      <c r="A14" s="5" t="s">
        <v>39</v>
      </c>
      <c r="B14" s="6" t="e">
        <f>'[1]SUIVI RETRAITE '!B18</f>
        <v>#DIV/0!</v>
      </c>
      <c r="C14" s="7">
        <f>'[1]SUIVI RETRAITE '!C18</f>
        <v>0</v>
      </c>
      <c r="D14" s="7">
        <f t="shared" si="6"/>
        <v>3428</v>
      </c>
      <c r="E14" s="7" t="e">
        <f t="shared" si="7"/>
        <v>#DIV/0!</v>
      </c>
      <c r="F14" s="7"/>
      <c r="G14" s="7"/>
      <c r="H14" s="7"/>
      <c r="I14" s="7"/>
      <c r="J14" s="7"/>
      <c r="K14" s="8" t="e">
        <f t="shared" si="0"/>
        <v>#DIV/0!</v>
      </c>
      <c r="L14" s="8" t="e">
        <f t="shared" si="1"/>
        <v>#DIV/0!</v>
      </c>
      <c r="M14" s="8" t="e">
        <f t="shared" si="2"/>
        <v>#DIV/0!</v>
      </c>
      <c r="N14" s="8" t="e">
        <f t="shared" si="3"/>
        <v>#DIV/0!</v>
      </c>
      <c r="O14" s="8" t="e">
        <f t="shared" si="5"/>
        <v>#DIV/0!</v>
      </c>
      <c r="P14" s="8" t="e">
        <f t="shared" si="4"/>
        <v>#DIV/0!</v>
      </c>
    </row>
    <row r="15" spans="1:16" s="9" customFormat="1" ht="20.25" hidden="1" customHeight="1" x14ac:dyDescent="0.25">
      <c r="B15" s="10" t="e">
        <f>'[1]SUIVI RETRAITE '!B19</f>
        <v>#DIV/0!</v>
      </c>
      <c r="C15" s="11" t="e">
        <f>'[1]SUIVI RETRAITE '!C19</f>
        <v>#REF!</v>
      </c>
      <c r="D15" s="12"/>
    </row>
    <row r="16" spans="1:16" ht="20.25" hidden="1" customHeight="1" x14ac:dyDescent="0.3"/>
    <row r="17" spans="1:18" ht="20.25" hidden="1" customHeight="1" x14ac:dyDescent="0.3"/>
    <row r="18" spans="1:18" ht="20.25" hidden="1" customHeight="1" x14ac:dyDescent="0.3">
      <c r="A18" t="s">
        <v>40</v>
      </c>
    </row>
    <row r="19" spans="1:18" s="9" customFormat="1" ht="20.25" hidden="1" customHeight="1" x14ac:dyDescent="0.25">
      <c r="A19" s="13" t="s">
        <v>41</v>
      </c>
      <c r="B19" s="13"/>
      <c r="C19" s="13"/>
      <c r="D19" s="13"/>
      <c r="E19" s="13"/>
      <c r="F19" s="13"/>
      <c r="G19" s="13"/>
      <c r="H19" s="13"/>
      <c r="I19" s="13"/>
      <c r="J19" s="13"/>
      <c r="K19" s="13"/>
      <c r="L19" s="13"/>
      <c r="M19" s="13"/>
      <c r="N19" s="14"/>
      <c r="O19" s="14"/>
      <c r="P19" s="14"/>
      <c r="Q19" s="14"/>
    </row>
    <row r="20" spans="1:18" s="9" customFormat="1" ht="12.75" customHeight="1" x14ac:dyDescent="0.25">
      <c r="A20" s="15"/>
      <c r="B20" s="16"/>
      <c r="C20" s="16"/>
      <c r="D20" s="16"/>
      <c r="E20" s="16"/>
      <c r="F20" s="16"/>
      <c r="G20" s="16"/>
      <c r="H20" s="16"/>
      <c r="I20" s="16"/>
      <c r="J20" s="15"/>
      <c r="K20" s="15"/>
      <c r="L20" s="15"/>
      <c r="M20" s="15"/>
      <c r="N20" s="17"/>
      <c r="O20" s="17"/>
      <c r="P20" s="17"/>
      <c r="Q20" s="17"/>
    </row>
    <row r="21" spans="1:18" s="9" customFormat="1" ht="25.5" customHeight="1" x14ac:dyDescent="0.25">
      <c r="A21" s="201" t="s">
        <v>42</v>
      </c>
      <c r="B21" s="201"/>
      <c r="C21" s="201"/>
      <c r="D21" s="201"/>
      <c r="E21" s="201"/>
      <c r="F21" s="201"/>
      <c r="G21" s="201"/>
      <c r="H21" s="201"/>
      <c r="I21" s="201"/>
      <c r="J21" s="19"/>
      <c r="N21" s="20"/>
      <c r="O21" s="20"/>
      <c r="P21" s="20"/>
      <c r="Q21" s="20"/>
    </row>
    <row r="22" spans="1:18" s="9" customFormat="1" ht="20.25" hidden="1" customHeight="1" x14ac:dyDescent="0.25">
      <c r="A22" s="21" t="s">
        <v>43</v>
      </c>
      <c r="B22" s="21" t="s">
        <v>44</v>
      </c>
      <c r="C22" s="21" t="s">
        <v>45</v>
      </c>
      <c r="D22" s="21" t="s">
        <v>46</v>
      </c>
      <c r="E22" s="21" t="s">
        <v>47</v>
      </c>
      <c r="F22" s="21"/>
      <c r="G22" s="21"/>
      <c r="H22" s="21"/>
      <c r="I22" s="21"/>
      <c r="J22" s="21"/>
      <c r="K22" s="21" t="s">
        <v>48</v>
      </c>
      <c r="L22" s="21" t="s">
        <v>49</v>
      </c>
      <c r="M22" s="21" t="s">
        <v>50</v>
      </c>
      <c r="N22" s="21" t="s">
        <v>51</v>
      </c>
    </row>
    <row r="23" spans="1:18" s="23" customFormat="1" ht="20.25" hidden="1" customHeight="1" x14ac:dyDescent="0.2">
      <c r="A23" s="22" t="s">
        <v>17</v>
      </c>
      <c r="B23" s="22" t="s">
        <v>18</v>
      </c>
      <c r="C23" s="22" t="s">
        <v>19</v>
      </c>
      <c r="D23" s="22" t="s">
        <v>20</v>
      </c>
      <c r="E23" s="22" t="s">
        <v>21</v>
      </c>
      <c r="F23" s="22"/>
      <c r="G23" s="22"/>
      <c r="H23" s="22"/>
      <c r="I23" s="22"/>
      <c r="J23" s="22"/>
      <c r="K23" s="22" t="s">
        <v>52</v>
      </c>
      <c r="L23" s="22" t="s">
        <v>53</v>
      </c>
      <c r="M23" s="22" t="s">
        <v>26</v>
      </c>
      <c r="N23" s="22" t="s">
        <v>27</v>
      </c>
      <c r="R23" s="24"/>
    </row>
    <row r="24" spans="1:18" s="9" customFormat="1" ht="20.25" hidden="1" customHeight="1" x14ac:dyDescent="0.25">
      <c r="A24" s="25" t="s">
        <v>28</v>
      </c>
      <c r="B24" s="26">
        <f>'[1]SUIVI RETRAITE '!B7</f>
        <v>4910.7999999999993</v>
      </c>
      <c r="C24" s="27">
        <f>'[1]SUIVI RETRAITE '!C7</f>
        <v>3428</v>
      </c>
      <c r="D24" s="27">
        <f>C24</f>
        <v>3428</v>
      </c>
      <c r="E24" s="27">
        <f>B24</f>
        <v>4910.7999999999993</v>
      </c>
      <c r="F24" s="27"/>
      <c r="G24" s="27"/>
      <c r="H24" s="27"/>
      <c r="I24" s="27"/>
      <c r="J24" s="27"/>
      <c r="K24" s="28">
        <f>IF(E24&lt;D24,0,MIN(E24,D24))</f>
        <v>3428</v>
      </c>
      <c r="L24" s="27">
        <f>K24</f>
        <v>3428</v>
      </c>
      <c r="M24" s="28">
        <f>IF(E24&gt;8*D24,7*D24,IF(E24&lt;D24,0,E24-D24))</f>
        <v>1482.7999999999993</v>
      </c>
      <c r="N24" s="27">
        <f>M24</f>
        <v>1482.7999999999993</v>
      </c>
      <c r="R24" s="29"/>
    </row>
    <row r="25" spans="1:18" s="9" customFormat="1" ht="20.25" hidden="1" customHeight="1" x14ac:dyDescent="0.25">
      <c r="A25" s="25" t="s">
        <v>29</v>
      </c>
      <c r="B25" s="26">
        <f>'[1]SUIVI RETRAITE '!B8</f>
        <v>0</v>
      </c>
      <c r="C25" s="27">
        <f>'[1]SUIVI RETRAITE '!C8</f>
        <v>0</v>
      </c>
      <c r="D25" s="27">
        <f>D24+C25</f>
        <v>3428</v>
      </c>
      <c r="E25" s="27">
        <f>E24+B25</f>
        <v>4910.7999999999993</v>
      </c>
      <c r="F25" s="27"/>
      <c r="G25" s="27"/>
      <c r="H25" s="27"/>
      <c r="I25" s="27"/>
      <c r="J25" s="27"/>
      <c r="K25" s="27">
        <f t="shared" ref="K25:K35" si="8">IF(E25&lt;D25,0,MIN(E25,D25))</f>
        <v>3428</v>
      </c>
      <c r="L25" s="27">
        <f>K25-K24</f>
        <v>0</v>
      </c>
      <c r="M25" s="28">
        <f>IF(E25&gt;8*D25,7*D25,IF(E25&lt;D25,0,E25-D25))</f>
        <v>1482.7999999999993</v>
      </c>
      <c r="N25" s="27">
        <f>M25-M24</f>
        <v>0</v>
      </c>
      <c r="R25" s="29"/>
    </row>
    <row r="26" spans="1:18" s="9" customFormat="1" ht="20.25" hidden="1" customHeight="1" x14ac:dyDescent="0.25">
      <c r="A26" s="25" t="s">
        <v>30</v>
      </c>
      <c r="B26" s="26" t="e">
        <f>'[1]SUIVI RETRAITE '!B9</f>
        <v>#DIV/0!</v>
      </c>
      <c r="C26" s="27">
        <f>'[1]SUIVI RETRAITE '!C9</f>
        <v>0</v>
      </c>
      <c r="D26" s="27">
        <f>D25+C26</f>
        <v>3428</v>
      </c>
      <c r="E26" s="27" t="e">
        <f>E25+B26</f>
        <v>#DIV/0!</v>
      </c>
      <c r="F26" s="27"/>
      <c r="G26" s="27"/>
      <c r="H26" s="27"/>
      <c r="I26" s="27"/>
      <c r="J26" s="27"/>
      <c r="K26" s="27" t="e">
        <f t="shared" si="8"/>
        <v>#DIV/0!</v>
      </c>
      <c r="L26" s="27" t="e">
        <f>K26-K25</f>
        <v>#DIV/0!</v>
      </c>
      <c r="M26" s="28" t="e">
        <f t="shared" ref="M26:M35" si="9">IF(E26&gt;8*D26,7*D26,IF(E26&lt;D26,0,E26-D26))</f>
        <v>#DIV/0!</v>
      </c>
      <c r="N26" s="27" t="e">
        <f t="shared" ref="N26:N35" si="10">M26-M25</f>
        <v>#DIV/0!</v>
      </c>
      <c r="R26" s="29"/>
    </row>
    <row r="27" spans="1:18" s="9" customFormat="1" ht="20.25" hidden="1" customHeight="1" x14ac:dyDescent="0.25">
      <c r="A27" s="25" t="s">
        <v>31</v>
      </c>
      <c r="B27" s="26" t="e">
        <f>'[1]SUIVI RETRAITE '!B10</f>
        <v>#DIV/0!</v>
      </c>
      <c r="C27" s="27">
        <f>'[1]SUIVI RETRAITE '!C10</f>
        <v>0</v>
      </c>
      <c r="D27" s="27">
        <f>D26+C27</f>
        <v>3428</v>
      </c>
      <c r="E27" s="27" t="e">
        <f>E26+B27</f>
        <v>#DIV/0!</v>
      </c>
      <c r="F27" s="27"/>
      <c r="G27" s="27"/>
      <c r="H27" s="27"/>
      <c r="I27" s="27"/>
      <c r="J27" s="27"/>
      <c r="K27" s="27" t="e">
        <f t="shared" si="8"/>
        <v>#DIV/0!</v>
      </c>
      <c r="L27" s="27" t="e">
        <f t="shared" ref="L27:L35" si="11">K27-K26</f>
        <v>#DIV/0!</v>
      </c>
      <c r="M27" s="28" t="e">
        <f t="shared" si="9"/>
        <v>#DIV/0!</v>
      </c>
      <c r="N27" s="27" t="e">
        <f t="shared" si="10"/>
        <v>#DIV/0!</v>
      </c>
      <c r="R27" s="29"/>
    </row>
    <row r="28" spans="1:18" s="9" customFormat="1" ht="20.25" hidden="1" customHeight="1" x14ac:dyDescent="0.25">
      <c r="A28" s="25" t="s">
        <v>32</v>
      </c>
      <c r="B28" s="26" t="e">
        <f>'[1]SUIVI RETRAITE '!B11</f>
        <v>#DIV/0!</v>
      </c>
      <c r="C28" s="27">
        <f>'[1]SUIVI RETRAITE '!C11</f>
        <v>0</v>
      </c>
      <c r="D28" s="27">
        <f t="shared" ref="D28:D35" si="12">D27+C28</f>
        <v>3428</v>
      </c>
      <c r="E28" s="27" t="e">
        <f t="shared" ref="E28:E35" si="13">E27+B28</f>
        <v>#DIV/0!</v>
      </c>
      <c r="F28" s="27"/>
      <c r="G28" s="27"/>
      <c r="H28" s="27"/>
      <c r="I28" s="27"/>
      <c r="J28" s="27"/>
      <c r="K28" s="27" t="e">
        <f t="shared" si="8"/>
        <v>#DIV/0!</v>
      </c>
      <c r="L28" s="27" t="e">
        <f t="shared" si="11"/>
        <v>#DIV/0!</v>
      </c>
      <c r="M28" s="28" t="e">
        <f t="shared" si="9"/>
        <v>#DIV/0!</v>
      </c>
      <c r="N28" s="27" t="e">
        <f t="shared" si="10"/>
        <v>#DIV/0!</v>
      </c>
      <c r="R28" s="29"/>
    </row>
    <row r="29" spans="1:18" s="9" customFormat="1" ht="20.25" hidden="1" customHeight="1" x14ac:dyDescent="0.25">
      <c r="A29" s="25" t="s">
        <v>33</v>
      </c>
      <c r="B29" s="26" t="e">
        <f>'[1]SUIVI RETRAITE '!B12</f>
        <v>#DIV/0!</v>
      </c>
      <c r="C29" s="27">
        <f>'[1]SUIVI RETRAITE '!C12</f>
        <v>0</v>
      </c>
      <c r="D29" s="30">
        <f t="shared" si="12"/>
        <v>3428</v>
      </c>
      <c r="E29" s="30" t="e">
        <f t="shared" si="13"/>
        <v>#DIV/0!</v>
      </c>
      <c r="F29" s="30"/>
      <c r="G29" s="30"/>
      <c r="H29" s="30"/>
      <c r="I29" s="30"/>
      <c r="J29" s="30"/>
      <c r="K29" s="27" t="e">
        <f t="shared" si="8"/>
        <v>#DIV/0!</v>
      </c>
      <c r="L29" s="27" t="e">
        <f t="shared" si="11"/>
        <v>#DIV/0!</v>
      </c>
      <c r="M29" s="28" t="e">
        <f t="shared" si="9"/>
        <v>#DIV/0!</v>
      </c>
      <c r="N29" s="27" t="e">
        <f t="shared" si="10"/>
        <v>#DIV/0!</v>
      </c>
      <c r="R29" s="29"/>
    </row>
    <row r="30" spans="1:18" s="9" customFormat="1" ht="20.25" hidden="1" customHeight="1" x14ac:dyDescent="0.25">
      <c r="A30" s="25" t="s">
        <v>34</v>
      </c>
      <c r="B30" s="26" t="e">
        <f>'[1]SUIVI RETRAITE '!B13</f>
        <v>#DIV/0!</v>
      </c>
      <c r="C30" s="27">
        <f>'[1]SUIVI RETRAITE '!C13</f>
        <v>0</v>
      </c>
      <c r="D30" s="30">
        <f t="shared" si="12"/>
        <v>3428</v>
      </c>
      <c r="E30" s="30" t="e">
        <f t="shared" si="13"/>
        <v>#DIV/0!</v>
      </c>
      <c r="F30" s="30"/>
      <c r="G30" s="30"/>
      <c r="H30" s="30"/>
      <c r="I30" s="30"/>
      <c r="J30" s="30"/>
      <c r="K30" s="27" t="e">
        <f t="shared" si="8"/>
        <v>#DIV/0!</v>
      </c>
      <c r="L30" s="27" t="e">
        <f t="shared" si="11"/>
        <v>#DIV/0!</v>
      </c>
      <c r="M30" s="28" t="e">
        <f t="shared" si="9"/>
        <v>#DIV/0!</v>
      </c>
      <c r="N30" s="27" t="e">
        <f t="shared" si="10"/>
        <v>#DIV/0!</v>
      </c>
    </row>
    <row r="31" spans="1:18" s="9" customFormat="1" ht="20.25" hidden="1" customHeight="1" x14ac:dyDescent="0.25">
      <c r="A31" s="25" t="s">
        <v>35</v>
      </c>
      <c r="B31" s="26" t="e">
        <f>'[1]SUIVI RETRAITE '!B14</f>
        <v>#DIV/0!</v>
      </c>
      <c r="C31" s="27">
        <f>'[1]SUIVI RETRAITE '!C14</f>
        <v>0</v>
      </c>
      <c r="D31" s="30">
        <f t="shared" si="12"/>
        <v>3428</v>
      </c>
      <c r="E31" s="30" t="e">
        <f t="shared" si="13"/>
        <v>#DIV/0!</v>
      </c>
      <c r="F31" s="30"/>
      <c r="G31" s="30"/>
      <c r="H31" s="30"/>
      <c r="I31" s="30"/>
      <c r="J31" s="30"/>
      <c r="K31" s="27" t="e">
        <f t="shared" si="8"/>
        <v>#DIV/0!</v>
      </c>
      <c r="L31" s="27" t="e">
        <f t="shared" si="11"/>
        <v>#DIV/0!</v>
      </c>
      <c r="M31" s="28" t="e">
        <f t="shared" si="9"/>
        <v>#DIV/0!</v>
      </c>
      <c r="N31" s="27" t="e">
        <f t="shared" si="10"/>
        <v>#DIV/0!</v>
      </c>
    </row>
    <row r="32" spans="1:18" s="9" customFormat="1" ht="20.25" hidden="1" customHeight="1" x14ac:dyDescent="0.25">
      <c r="A32" s="25" t="s">
        <v>36</v>
      </c>
      <c r="B32" s="26" t="e">
        <f>'[1]SUIVI RETRAITE '!B15</f>
        <v>#DIV/0!</v>
      </c>
      <c r="C32" s="27">
        <f>'[1]SUIVI RETRAITE '!C15</f>
        <v>0</v>
      </c>
      <c r="D32" s="30">
        <f t="shared" si="12"/>
        <v>3428</v>
      </c>
      <c r="E32" s="30" t="e">
        <f t="shared" si="13"/>
        <v>#DIV/0!</v>
      </c>
      <c r="F32" s="30"/>
      <c r="G32" s="30"/>
      <c r="H32" s="30"/>
      <c r="I32" s="30"/>
      <c r="J32" s="30"/>
      <c r="K32" s="27" t="e">
        <f t="shared" si="8"/>
        <v>#DIV/0!</v>
      </c>
      <c r="L32" s="27" t="e">
        <f t="shared" si="11"/>
        <v>#DIV/0!</v>
      </c>
      <c r="M32" s="28" t="e">
        <f t="shared" si="9"/>
        <v>#DIV/0!</v>
      </c>
      <c r="N32" s="27" t="e">
        <f t="shared" si="10"/>
        <v>#DIV/0!</v>
      </c>
      <c r="R32" s="31"/>
    </row>
    <row r="33" spans="1:33" s="9" customFormat="1" ht="20.25" hidden="1" customHeight="1" x14ac:dyDescent="0.25">
      <c r="A33" s="25" t="s">
        <v>37</v>
      </c>
      <c r="B33" s="26" t="e">
        <f>'[1]SUIVI RETRAITE '!B16</f>
        <v>#DIV/0!</v>
      </c>
      <c r="C33" s="27">
        <f>'[1]SUIVI RETRAITE '!C16</f>
        <v>0</v>
      </c>
      <c r="D33" s="30">
        <f t="shared" si="12"/>
        <v>3428</v>
      </c>
      <c r="E33" s="30" t="e">
        <f t="shared" si="13"/>
        <v>#DIV/0!</v>
      </c>
      <c r="F33" s="30"/>
      <c r="G33" s="30"/>
      <c r="H33" s="30"/>
      <c r="I33" s="30"/>
      <c r="J33" s="30"/>
      <c r="K33" s="27" t="e">
        <f t="shared" si="8"/>
        <v>#DIV/0!</v>
      </c>
      <c r="L33" s="27" t="e">
        <f t="shared" si="11"/>
        <v>#DIV/0!</v>
      </c>
      <c r="M33" s="28" t="e">
        <f t="shared" si="9"/>
        <v>#DIV/0!</v>
      </c>
      <c r="N33" s="27" t="e">
        <f t="shared" si="10"/>
        <v>#DIV/0!</v>
      </c>
      <c r="R33" s="29"/>
    </row>
    <row r="34" spans="1:33" s="9" customFormat="1" ht="20.25" hidden="1" customHeight="1" x14ac:dyDescent="0.25">
      <c r="A34" s="25" t="s">
        <v>38</v>
      </c>
      <c r="B34" s="26" t="e">
        <f>'[1]SUIVI RETRAITE '!B17</f>
        <v>#DIV/0!</v>
      </c>
      <c r="C34" s="27">
        <f>'[1]SUIVI RETRAITE '!C17</f>
        <v>0</v>
      </c>
      <c r="D34" s="30">
        <f t="shared" si="12"/>
        <v>3428</v>
      </c>
      <c r="E34" s="30" t="e">
        <f t="shared" si="13"/>
        <v>#DIV/0!</v>
      </c>
      <c r="F34" s="30"/>
      <c r="G34" s="30"/>
      <c r="H34" s="30"/>
      <c r="I34" s="30"/>
      <c r="J34" s="30"/>
      <c r="K34" s="27" t="e">
        <f t="shared" si="8"/>
        <v>#DIV/0!</v>
      </c>
      <c r="L34" s="27" t="e">
        <f t="shared" si="11"/>
        <v>#DIV/0!</v>
      </c>
      <c r="M34" s="28" t="e">
        <f t="shared" si="9"/>
        <v>#DIV/0!</v>
      </c>
      <c r="N34" s="27" t="e">
        <f t="shared" si="10"/>
        <v>#DIV/0!</v>
      </c>
      <c r="R34" s="29"/>
    </row>
    <row r="35" spans="1:33" s="9" customFormat="1" ht="20.25" hidden="1" customHeight="1" x14ac:dyDescent="0.25">
      <c r="A35" s="25" t="s">
        <v>39</v>
      </c>
      <c r="B35" s="26" t="e">
        <f>'[1]SUIVI RETRAITE '!B18</f>
        <v>#DIV/0!</v>
      </c>
      <c r="C35" s="27">
        <f>'[1]SUIVI RETRAITE '!C18</f>
        <v>0</v>
      </c>
      <c r="D35" s="30">
        <f t="shared" si="12"/>
        <v>3428</v>
      </c>
      <c r="E35" s="30" t="e">
        <f t="shared" si="13"/>
        <v>#DIV/0!</v>
      </c>
      <c r="F35" s="30"/>
      <c r="G35" s="30"/>
      <c r="H35" s="30"/>
      <c r="I35" s="30"/>
      <c r="J35" s="30"/>
      <c r="K35" s="27" t="e">
        <f t="shared" si="8"/>
        <v>#DIV/0!</v>
      </c>
      <c r="L35" s="27" t="e">
        <f t="shared" si="11"/>
        <v>#DIV/0!</v>
      </c>
      <c r="M35" s="28" t="e">
        <f t="shared" si="9"/>
        <v>#DIV/0!</v>
      </c>
      <c r="N35" s="27" t="e">
        <f t="shared" si="10"/>
        <v>#DIV/0!</v>
      </c>
      <c r="R35" s="29"/>
    </row>
    <row r="36" spans="1:33" s="9" customFormat="1" ht="20.25" hidden="1" customHeight="1" x14ac:dyDescent="0.25">
      <c r="A36" s="32"/>
      <c r="B36" s="33" t="e">
        <f>'[1]SUIVI RETRAITE '!B19</f>
        <v>#DIV/0!</v>
      </c>
      <c r="C36" s="34" t="e">
        <f>'[1]SUIVI RETRAITE '!C19</f>
        <v>#REF!</v>
      </c>
      <c r="D36" s="35"/>
      <c r="E36" s="35"/>
      <c r="F36" s="35"/>
      <c r="G36" s="35"/>
      <c r="H36" s="35"/>
      <c r="I36" s="35"/>
      <c r="J36" s="35"/>
      <c r="K36" s="35"/>
      <c r="L36" s="35"/>
      <c r="M36" s="36"/>
      <c r="N36" s="35"/>
      <c r="R36" s="29"/>
    </row>
    <row r="37" spans="1:33" s="9" customFormat="1" ht="20.25" customHeight="1" x14ac:dyDescent="0.25">
      <c r="A37" s="37"/>
      <c r="B37" s="37"/>
      <c r="C37" s="38"/>
      <c r="D37" s="38"/>
      <c r="E37" s="38"/>
      <c r="F37" s="38"/>
      <c r="G37" s="35"/>
      <c r="H37" s="35"/>
      <c r="I37" s="35"/>
      <c r="J37" s="35"/>
      <c r="K37" s="35"/>
      <c r="L37" s="35"/>
      <c r="M37" s="36"/>
      <c r="N37" s="35"/>
      <c r="R37" s="29"/>
    </row>
    <row r="38" spans="1:33" s="9" customFormat="1" ht="20.25" customHeight="1" x14ac:dyDescent="0.25">
      <c r="A38" s="39"/>
      <c r="B38" s="194" t="s">
        <v>16</v>
      </c>
      <c r="C38" s="195"/>
      <c r="D38" s="42"/>
      <c r="E38" s="43" t="s">
        <v>54</v>
      </c>
      <c r="F38" s="43"/>
      <c r="G38" s="20"/>
      <c r="H38" s="20"/>
      <c r="I38" s="20"/>
      <c r="J38" s="20"/>
      <c r="K38" s="20"/>
      <c r="L38" s="35"/>
      <c r="M38" s="36"/>
      <c r="N38" s="35"/>
      <c r="R38" s="29"/>
    </row>
    <row r="39" spans="1:33" ht="30" customHeight="1" x14ac:dyDescent="0.3">
      <c r="A39" s="39"/>
      <c r="B39" s="44"/>
      <c r="D39" s="45" t="s">
        <v>55</v>
      </c>
      <c r="E39" s="45" t="s">
        <v>56</v>
      </c>
      <c r="F39" s="46" t="s">
        <v>57</v>
      </c>
      <c r="G39" s="47"/>
      <c r="H39" s="48"/>
      <c r="I39" s="48"/>
      <c r="J39" s="48"/>
      <c r="L39" s="49" t="s">
        <v>56</v>
      </c>
      <c r="M39" s="46" t="s">
        <v>57</v>
      </c>
      <c r="N39" s="45" t="s">
        <v>56</v>
      </c>
      <c r="O39" s="46" t="s">
        <v>57</v>
      </c>
      <c r="P39" s="45" t="s">
        <v>56</v>
      </c>
      <c r="Q39" s="46" t="s">
        <v>57</v>
      </c>
      <c r="R39" s="45" t="s">
        <v>56</v>
      </c>
      <c r="S39" s="46" t="s">
        <v>57</v>
      </c>
      <c r="T39" s="45" t="s">
        <v>56</v>
      </c>
      <c r="U39" s="46" t="s">
        <v>57</v>
      </c>
      <c r="V39" s="45" t="s">
        <v>56</v>
      </c>
      <c r="W39" s="46" t="s">
        <v>57</v>
      </c>
      <c r="X39" s="45" t="s">
        <v>56</v>
      </c>
      <c r="Y39" s="46" t="s">
        <v>57</v>
      </c>
      <c r="Z39" s="45" t="s">
        <v>56</v>
      </c>
      <c r="AA39" s="46" t="s">
        <v>57</v>
      </c>
      <c r="AB39" s="45" t="s">
        <v>56</v>
      </c>
      <c r="AC39" s="46" t="s">
        <v>57</v>
      </c>
      <c r="AD39" s="45" t="s">
        <v>56</v>
      </c>
      <c r="AE39" s="46" t="s">
        <v>57</v>
      </c>
      <c r="AF39" s="45" t="s">
        <v>56</v>
      </c>
      <c r="AG39" s="46" t="s">
        <v>57</v>
      </c>
    </row>
    <row r="40" spans="1:33" ht="20.25" customHeight="1" x14ac:dyDescent="0.3">
      <c r="A40" s="39"/>
      <c r="B40" s="50" t="s">
        <v>58</v>
      </c>
      <c r="C40" s="51"/>
      <c r="D40" s="52">
        <f>'[3]BP FORMAT JUILLET 2023'!D51</f>
        <v>6.9000000000000006E-2</v>
      </c>
      <c r="E40" s="53">
        <f>'[3]BP FORMAT JUILLET 2023'!C51</f>
        <v>3102.2719748698528</v>
      </c>
      <c r="F40" s="54">
        <f>ROUND(E40*D40,2)</f>
        <v>214.06</v>
      </c>
      <c r="G40" s="55"/>
      <c r="H40" s="56"/>
      <c r="I40" s="56"/>
      <c r="J40" s="56"/>
      <c r="L40" s="57">
        <f>L4</f>
        <v>0</v>
      </c>
      <c r="M40" s="54">
        <f>ROUND(L40*D40/100,2)</f>
        <v>0</v>
      </c>
      <c r="N40" s="54" t="e">
        <f>L5</f>
        <v>#DIV/0!</v>
      </c>
      <c r="O40" s="54" t="e">
        <f>ROUND(N40*D40/100,2)</f>
        <v>#DIV/0!</v>
      </c>
      <c r="P40" s="54" t="e">
        <f>L6</f>
        <v>#DIV/0!</v>
      </c>
      <c r="Q40" s="54" t="e">
        <f>ROUND(P40*D40/100,2)</f>
        <v>#DIV/0!</v>
      </c>
      <c r="R40" s="54" t="e">
        <f>L7</f>
        <v>#DIV/0!</v>
      </c>
      <c r="S40" s="54" t="e">
        <f>ROUND(R40*D40/100,2)</f>
        <v>#DIV/0!</v>
      </c>
      <c r="T40" s="54" t="e">
        <f>+L8</f>
        <v>#DIV/0!</v>
      </c>
      <c r="U40" s="54" t="e">
        <f>+ROUND(T40*D40/100,2)</f>
        <v>#DIV/0!</v>
      </c>
      <c r="V40" s="58" t="e">
        <f>L9</f>
        <v>#DIV/0!</v>
      </c>
      <c r="W40" s="59" t="e">
        <f>ROUND(V40*D40/100,2)</f>
        <v>#DIV/0!</v>
      </c>
      <c r="X40" s="58" t="e">
        <f>L10</f>
        <v>#DIV/0!</v>
      </c>
      <c r="Y40" s="59" t="e">
        <f>ROUND(X40*D40/100,2)</f>
        <v>#DIV/0!</v>
      </c>
      <c r="Z40" s="58" t="e">
        <f>L11</f>
        <v>#DIV/0!</v>
      </c>
      <c r="AA40" s="59" t="e">
        <f>ROUND(Z40*D40/100,2)</f>
        <v>#DIV/0!</v>
      </c>
      <c r="AB40" s="58" t="e">
        <f>L12</f>
        <v>#DIV/0!</v>
      </c>
      <c r="AC40" s="60" t="e">
        <f>ROUND(AB40*D40/100,2)</f>
        <v>#DIV/0!</v>
      </c>
      <c r="AD40" s="58" t="e">
        <f>L13</f>
        <v>#DIV/0!</v>
      </c>
      <c r="AE40" s="60" t="e">
        <f>ROUND(AD40*D40/100,2)</f>
        <v>#DIV/0!</v>
      </c>
      <c r="AF40" s="58" t="e">
        <f>L14</f>
        <v>#DIV/0!</v>
      </c>
      <c r="AG40" s="60" t="e">
        <f>ROUND(AF40*D40/100,2)</f>
        <v>#DIV/0!</v>
      </c>
    </row>
    <row r="41" spans="1:33" ht="20.25" customHeight="1" x14ac:dyDescent="0.3">
      <c r="A41" s="39"/>
      <c r="B41" s="50" t="s">
        <v>59</v>
      </c>
      <c r="C41" s="51"/>
      <c r="D41" s="52">
        <f>'[3]BP FORMAT JUILLET 2023'!D52</f>
        <v>4.0000000000000001E-3</v>
      </c>
      <c r="E41" s="53">
        <f>'[3]BP FORMAT JUILLET 2023'!C52</f>
        <v>3102.2719748698528</v>
      </c>
      <c r="F41" s="54">
        <f t="shared" ref="F41:F47" si="14">ROUND(E41*D41,2)</f>
        <v>12.41</v>
      </c>
      <c r="G41" s="55"/>
      <c r="H41" s="56"/>
      <c r="I41" s="56"/>
      <c r="J41" s="56"/>
      <c r="L41" s="57">
        <f>B4</f>
        <v>0</v>
      </c>
      <c r="M41" s="54">
        <f t="shared" ref="M41:M48" si="15">ROUND(L41*D41/100,2)</f>
        <v>0</v>
      </c>
      <c r="N41" s="54" t="e">
        <f>B5</f>
        <v>#DIV/0!</v>
      </c>
      <c r="O41" s="54" t="e">
        <f t="shared" ref="O41:O48" si="16">ROUND(N41*D41/100,2)</f>
        <v>#DIV/0!</v>
      </c>
      <c r="P41" s="54" t="e">
        <f>B6</f>
        <v>#DIV/0!</v>
      </c>
      <c r="Q41" s="54" t="e">
        <f t="shared" ref="Q41:Q48" si="17">ROUND(P41*D41/100,2)</f>
        <v>#DIV/0!</v>
      </c>
      <c r="R41" s="54" t="e">
        <f>B7</f>
        <v>#DIV/0!</v>
      </c>
      <c r="S41" s="54" t="e">
        <f t="shared" ref="S41:S46" si="18">ROUND(R41*D41/100,2)</f>
        <v>#DIV/0!</v>
      </c>
      <c r="T41" s="54" t="e">
        <f>E8</f>
        <v>#DIV/0!</v>
      </c>
      <c r="U41" s="54" t="e">
        <f>ROUND(T41*D41/100,2)</f>
        <v>#DIV/0!</v>
      </c>
      <c r="V41" s="61" t="e">
        <f>E9</f>
        <v>#DIV/0!</v>
      </c>
      <c r="W41" s="60" t="e">
        <f>ROUND(V41*D41/100,2)</f>
        <v>#DIV/0!</v>
      </c>
      <c r="X41" s="58" t="e">
        <f>E10</f>
        <v>#DIV/0!</v>
      </c>
      <c r="Y41" s="60" t="e">
        <f>ROUND(X41*D41/100,2)</f>
        <v>#DIV/0!</v>
      </c>
      <c r="Z41" s="58" t="e">
        <f>E11</f>
        <v>#DIV/0!</v>
      </c>
      <c r="AA41" s="60" t="e">
        <f>ROUND(Z41*D41/100,2)</f>
        <v>#DIV/0!</v>
      </c>
      <c r="AB41" s="58" t="e">
        <f>E12</f>
        <v>#DIV/0!</v>
      </c>
      <c r="AC41" s="60" t="e">
        <f>ROUND(AB41*D41/100,2)</f>
        <v>#DIV/0!</v>
      </c>
      <c r="AD41" s="58" t="e">
        <f>E13</f>
        <v>#DIV/0!</v>
      </c>
      <c r="AE41" s="60" t="e">
        <f>ROUND(AD41*D41/100,2)</f>
        <v>#DIV/0!</v>
      </c>
      <c r="AF41" s="58" t="e">
        <f>E14</f>
        <v>#DIV/0!</v>
      </c>
      <c r="AG41" s="60" t="e">
        <f>ROUND(AF41*D41/100,2)</f>
        <v>#DIV/0!</v>
      </c>
    </row>
    <row r="42" spans="1:33" ht="20.25" customHeight="1" x14ac:dyDescent="0.3">
      <c r="A42" s="39"/>
      <c r="B42" s="50" t="s">
        <v>60</v>
      </c>
      <c r="C42" s="51"/>
      <c r="D42" s="52">
        <f>'[3]BP FORMAT JUILLET 2023'!D53</f>
        <v>4.0099999999999997E-2</v>
      </c>
      <c r="E42" s="53">
        <f>'[3]BP FORMAT JUILLET 2023'!C53</f>
        <v>3102.2719748698528</v>
      </c>
      <c r="F42" s="54">
        <f t="shared" si="14"/>
        <v>124.4</v>
      </c>
      <c r="G42" s="55"/>
      <c r="H42" s="56"/>
      <c r="I42" s="56"/>
      <c r="J42" s="56"/>
      <c r="L42" s="57">
        <f>L4</f>
        <v>0</v>
      </c>
      <c r="M42" s="54">
        <f t="shared" si="15"/>
        <v>0</v>
      </c>
      <c r="N42" s="54" t="e">
        <f>L5</f>
        <v>#DIV/0!</v>
      </c>
      <c r="O42" s="54" t="e">
        <f t="shared" si="16"/>
        <v>#DIV/0!</v>
      </c>
      <c r="P42" s="54" t="e">
        <f>P40</f>
        <v>#DIV/0!</v>
      </c>
      <c r="Q42" s="54" t="e">
        <f t="shared" si="17"/>
        <v>#DIV/0!</v>
      </c>
      <c r="R42" s="54" t="e">
        <f>R40</f>
        <v>#DIV/0!</v>
      </c>
      <c r="S42" s="54" t="e">
        <f t="shared" si="18"/>
        <v>#DIV/0!</v>
      </c>
      <c r="T42" s="54" t="e">
        <f>T40</f>
        <v>#DIV/0!</v>
      </c>
      <c r="U42" s="54" t="e">
        <f t="shared" ref="U42:U47" si="19">ROUND(T42*D42/100,2)</f>
        <v>#DIV/0!</v>
      </c>
      <c r="V42" s="58" t="e">
        <f>V40</f>
        <v>#DIV/0!</v>
      </c>
      <c r="W42" s="59" t="e">
        <f>ROUND(V42*D42/100,2)</f>
        <v>#DIV/0!</v>
      </c>
      <c r="X42" s="58" t="e">
        <f>X40</f>
        <v>#DIV/0!</v>
      </c>
      <c r="Y42" s="60" t="e">
        <f>ROUND(X42*D42/100,2)</f>
        <v>#DIV/0!</v>
      </c>
      <c r="Z42" s="58" t="e">
        <f>Z40</f>
        <v>#DIV/0!</v>
      </c>
      <c r="AA42" s="60" t="e">
        <f>ROUND(Z42*D42/100,2)</f>
        <v>#DIV/0!</v>
      </c>
      <c r="AB42" s="58" t="e">
        <f>AB40</f>
        <v>#DIV/0!</v>
      </c>
      <c r="AC42" s="60" t="e">
        <f>ROUND(AB42*D42/100,2)</f>
        <v>#DIV/0!</v>
      </c>
      <c r="AD42" s="58" t="e">
        <f>AD40</f>
        <v>#DIV/0!</v>
      </c>
      <c r="AE42" s="60" t="e">
        <f>ROUND(AD42*D42/100,2)</f>
        <v>#DIV/0!</v>
      </c>
      <c r="AF42" s="58" t="e">
        <f>AF40</f>
        <v>#DIV/0!</v>
      </c>
      <c r="AG42" s="60" t="e">
        <f>ROUND(AF42*D42/100,2)</f>
        <v>#DIV/0!</v>
      </c>
    </row>
    <row r="43" spans="1:33" ht="20.25" customHeight="1" x14ac:dyDescent="0.3">
      <c r="A43" s="39"/>
      <c r="B43" s="50" t="s">
        <v>61</v>
      </c>
      <c r="C43" s="51"/>
      <c r="D43" s="52">
        <f>'[3]BP FORMAT JUILLET 2023'!D54</f>
        <v>0</v>
      </c>
      <c r="E43" s="53">
        <f>+E41-E42</f>
        <v>0</v>
      </c>
      <c r="F43" s="54">
        <f t="shared" si="14"/>
        <v>0</v>
      </c>
      <c r="G43" s="55"/>
      <c r="H43" s="56"/>
      <c r="I43" s="56"/>
      <c r="J43" s="56"/>
      <c r="L43" s="57">
        <f>P4</f>
        <v>0</v>
      </c>
      <c r="M43" s="54">
        <f>ROUND(L43*D43/100,2)</f>
        <v>0</v>
      </c>
      <c r="N43" s="54" t="e">
        <f>P5</f>
        <v>#DIV/0!</v>
      </c>
      <c r="O43" s="54" t="e">
        <f t="shared" si="16"/>
        <v>#DIV/0!</v>
      </c>
      <c r="P43" s="54" t="e">
        <f>P6</f>
        <v>#DIV/0!</v>
      </c>
      <c r="Q43" s="54" t="e">
        <f t="shared" si="17"/>
        <v>#DIV/0!</v>
      </c>
      <c r="R43" s="54" t="e">
        <f>P7</f>
        <v>#DIV/0!</v>
      </c>
      <c r="S43" s="54" t="e">
        <f t="shared" si="18"/>
        <v>#DIV/0!</v>
      </c>
      <c r="T43" s="54" t="e">
        <f>P8</f>
        <v>#DIV/0!</v>
      </c>
      <c r="U43" s="54" t="e">
        <f t="shared" si="19"/>
        <v>#DIV/0!</v>
      </c>
      <c r="V43" s="58" t="e">
        <f>P9</f>
        <v>#DIV/0!</v>
      </c>
      <c r="W43" s="60" t="e">
        <f>ROUND(V43*D43/100,2)</f>
        <v>#DIV/0!</v>
      </c>
      <c r="X43" s="58" t="e">
        <f>P10</f>
        <v>#DIV/0!</v>
      </c>
      <c r="Y43" s="60" t="e">
        <f>ROUND(X43*D43/100,2)</f>
        <v>#DIV/0!</v>
      </c>
      <c r="Z43" s="58" t="e">
        <f>P11</f>
        <v>#DIV/0!</v>
      </c>
      <c r="AA43" s="60" t="e">
        <f>ROUND(Z43*D43/100,2)</f>
        <v>#DIV/0!</v>
      </c>
      <c r="AB43" s="58" t="e">
        <f>P12</f>
        <v>#DIV/0!</v>
      </c>
      <c r="AC43" s="60" t="e">
        <f>ROUND(AB43*D43/100,2)</f>
        <v>#DIV/0!</v>
      </c>
      <c r="AD43" s="58" t="e">
        <f>P13</f>
        <v>#DIV/0!</v>
      </c>
      <c r="AE43" s="60" t="e">
        <f>ROUND(AD43*D43/100,2)</f>
        <v>#DIV/0!</v>
      </c>
      <c r="AF43" s="58" t="e">
        <f>P14</f>
        <v>#DIV/0!</v>
      </c>
      <c r="AG43" s="60" t="e">
        <f>ROUND(AF43*D43/100,2)</f>
        <v>#DIV/0!</v>
      </c>
    </row>
    <row r="44" spans="1:33" ht="21.75" hidden="1" customHeight="1" x14ac:dyDescent="0.3">
      <c r="A44" s="39"/>
      <c r="B44" s="50"/>
      <c r="C44" s="51"/>
      <c r="D44" s="62"/>
      <c r="E44" s="53"/>
      <c r="F44" s="54">
        <f t="shared" si="14"/>
        <v>0</v>
      </c>
      <c r="G44" s="55"/>
      <c r="H44" s="56"/>
      <c r="I44" s="56"/>
      <c r="J44" s="56"/>
      <c r="L44" s="57">
        <f>L42</f>
        <v>0</v>
      </c>
      <c r="M44" s="54">
        <f t="shared" si="15"/>
        <v>0</v>
      </c>
      <c r="N44" s="54" t="e">
        <f>N42</f>
        <v>#DIV/0!</v>
      </c>
      <c r="O44" s="54" t="e">
        <f t="shared" si="16"/>
        <v>#DIV/0!</v>
      </c>
      <c r="P44" s="54" t="e">
        <f>P42</f>
        <v>#DIV/0!</v>
      </c>
      <c r="Q44" s="54" t="e">
        <f t="shared" si="17"/>
        <v>#DIV/0!</v>
      </c>
      <c r="R44" s="54" t="e">
        <f>R42</f>
        <v>#DIV/0!</v>
      </c>
      <c r="S44" s="54" t="e">
        <f t="shared" si="18"/>
        <v>#DIV/0!</v>
      </c>
      <c r="T44" s="54" t="e">
        <f>T42</f>
        <v>#DIV/0!</v>
      </c>
      <c r="U44" s="54" t="e">
        <f t="shared" si="19"/>
        <v>#DIV/0!</v>
      </c>
      <c r="V44" s="58" t="e">
        <f>V42</f>
        <v>#DIV/0!</v>
      </c>
      <c r="W44" s="60" t="e">
        <f>ROUND(V44*D44/100,2)</f>
        <v>#DIV/0!</v>
      </c>
      <c r="X44" s="58" t="e">
        <f>+X42</f>
        <v>#DIV/0!</v>
      </c>
      <c r="Y44" s="60" t="e">
        <f>ROUND($D$44*X44/100,2)</f>
        <v>#DIV/0!</v>
      </c>
      <c r="Z44" s="58" t="e">
        <f>+Z42</f>
        <v>#DIV/0!</v>
      </c>
      <c r="AA44" s="60" t="e">
        <f>ROUND($D$44*Z44/100,2)</f>
        <v>#DIV/0!</v>
      </c>
      <c r="AB44" s="58" t="e">
        <f>+AB42</f>
        <v>#DIV/0!</v>
      </c>
      <c r="AC44" s="60" t="e">
        <f>ROUND($D$44*AB44/100,2)</f>
        <v>#DIV/0!</v>
      </c>
      <c r="AD44" s="58" t="e">
        <f>+AD42</f>
        <v>#DIV/0!</v>
      </c>
      <c r="AE44" s="60" t="e">
        <f>ROUND($D$44*AD44/100,2)</f>
        <v>#DIV/0!</v>
      </c>
      <c r="AF44" s="58" t="e">
        <f>+AF42</f>
        <v>#DIV/0!</v>
      </c>
      <c r="AG44" s="60" t="e">
        <f>ROUND($D$44*AF44/100,2)</f>
        <v>#DIV/0!</v>
      </c>
    </row>
    <row r="45" spans="1:33" ht="21.75" hidden="1" customHeight="1" x14ac:dyDescent="0.3">
      <c r="A45" s="39"/>
      <c r="B45" s="50"/>
      <c r="C45" s="51"/>
      <c r="D45" s="62"/>
      <c r="E45" s="53"/>
      <c r="F45" s="54">
        <f t="shared" si="14"/>
        <v>0</v>
      </c>
      <c r="G45" s="55"/>
      <c r="H45" s="56"/>
      <c r="I45" s="56"/>
      <c r="J45" s="56"/>
      <c r="L45" s="57">
        <f>L43</f>
        <v>0</v>
      </c>
      <c r="M45" s="54">
        <f t="shared" si="15"/>
        <v>0</v>
      </c>
      <c r="N45" s="54" t="e">
        <f>N43</f>
        <v>#DIV/0!</v>
      </c>
      <c r="O45" s="54" t="e">
        <f t="shared" si="16"/>
        <v>#DIV/0!</v>
      </c>
      <c r="P45" s="54" t="e">
        <f>P43</f>
        <v>#DIV/0!</v>
      </c>
      <c r="Q45" s="54" t="e">
        <f t="shared" si="17"/>
        <v>#DIV/0!</v>
      </c>
      <c r="R45" s="54" t="e">
        <f>R43</f>
        <v>#DIV/0!</v>
      </c>
      <c r="S45" s="54" t="e">
        <f t="shared" si="18"/>
        <v>#DIV/0!</v>
      </c>
      <c r="T45" s="54" t="e">
        <f>T43</f>
        <v>#DIV/0!</v>
      </c>
      <c r="U45" s="54" t="e">
        <f t="shared" si="19"/>
        <v>#DIV/0!</v>
      </c>
      <c r="V45" s="58" t="e">
        <f>V43</f>
        <v>#DIV/0!</v>
      </c>
      <c r="W45" s="60" t="e">
        <f>ROUND($D$45*V45/100,2)</f>
        <v>#DIV/0!</v>
      </c>
      <c r="X45" s="58" t="e">
        <f>X43</f>
        <v>#DIV/0!</v>
      </c>
      <c r="Y45" s="60" t="e">
        <f>ROUND($D$45*X45/100,2)</f>
        <v>#DIV/0!</v>
      </c>
      <c r="Z45" s="58" t="e">
        <f>Z43</f>
        <v>#DIV/0!</v>
      </c>
      <c r="AA45" s="60" t="e">
        <f>ROUND($D$45*Z45/100,2)</f>
        <v>#DIV/0!</v>
      </c>
      <c r="AB45" s="58" t="e">
        <f>AB43</f>
        <v>#DIV/0!</v>
      </c>
      <c r="AC45" s="60" t="e">
        <f>ROUND($D$45*AB45/100,2)</f>
        <v>#DIV/0!</v>
      </c>
      <c r="AD45" s="58" t="e">
        <f>AD43</f>
        <v>#DIV/0!</v>
      </c>
      <c r="AE45" s="60" t="e">
        <f>ROUND($D$45*AD45/100,2)</f>
        <v>#DIV/0!</v>
      </c>
      <c r="AF45" s="58" t="e">
        <f>AF43</f>
        <v>#DIV/0!</v>
      </c>
      <c r="AG45" s="60" t="e">
        <f>ROUND($D$45*AF45/100,2)</f>
        <v>#DIV/0!</v>
      </c>
    </row>
    <row r="46" spans="1:33" ht="21.75" hidden="1" customHeight="1" x14ac:dyDescent="0.3">
      <c r="A46" s="39"/>
      <c r="B46" s="50"/>
      <c r="C46" s="51"/>
      <c r="D46" s="62"/>
      <c r="E46" s="53"/>
      <c r="F46" s="54">
        <f t="shared" si="14"/>
        <v>0</v>
      </c>
      <c r="G46" s="55"/>
      <c r="H46" s="56"/>
      <c r="I46" s="56"/>
      <c r="J46" s="56"/>
      <c r="L46" s="57">
        <f>L25</f>
        <v>0</v>
      </c>
      <c r="M46" s="54">
        <f t="shared" si="15"/>
        <v>0</v>
      </c>
      <c r="N46" s="54" t="e">
        <f>L26</f>
        <v>#DIV/0!</v>
      </c>
      <c r="O46" s="54" t="e">
        <f t="shared" si="16"/>
        <v>#DIV/0!</v>
      </c>
      <c r="P46" s="54" t="e">
        <f>L27</f>
        <v>#DIV/0!</v>
      </c>
      <c r="Q46" s="54" t="e">
        <f t="shared" si="17"/>
        <v>#DIV/0!</v>
      </c>
      <c r="R46" s="54" t="e">
        <f>L28</f>
        <v>#DIV/0!</v>
      </c>
      <c r="S46" s="54" t="e">
        <f t="shared" si="18"/>
        <v>#DIV/0!</v>
      </c>
      <c r="T46" s="54" t="e">
        <f>L29</f>
        <v>#DIV/0!</v>
      </c>
      <c r="U46" s="54" t="e">
        <f t="shared" si="19"/>
        <v>#DIV/0!</v>
      </c>
      <c r="V46" s="58" t="e">
        <f>L30</f>
        <v>#DIV/0!</v>
      </c>
      <c r="W46" s="59" t="e">
        <f>ROUND(V46*$D$46/100,2)</f>
        <v>#DIV/0!</v>
      </c>
      <c r="X46" s="58" t="e">
        <f>L31</f>
        <v>#DIV/0!</v>
      </c>
      <c r="Y46" s="60" t="e">
        <f>ROUND(X46*$D$46/100,2)</f>
        <v>#DIV/0!</v>
      </c>
      <c r="Z46" s="58" t="e">
        <f>L32</f>
        <v>#DIV/0!</v>
      </c>
      <c r="AA46" s="60" t="e">
        <f>ROUND(Z46*$D$46/100,2)</f>
        <v>#DIV/0!</v>
      </c>
      <c r="AB46" s="58" t="e">
        <f>L33</f>
        <v>#DIV/0!</v>
      </c>
      <c r="AC46" s="60" t="e">
        <f>ROUND(AB46*$D$46/100,2)</f>
        <v>#DIV/0!</v>
      </c>
      <c r="AD46" s="58" t="e">
        <f>L34</f>
        <v>#DIV/0!</v>
      </c>
      <c r="AE46" s="60" t="e">
        <f>ROUND(AD46*$D$46/100,2)</f>
        <v>#DIV/0!</v>
      </c>
      <c r="AF46" s="58" t="e">
        <f>L35</f>
        <v>#DIV/0!</v>
      </c>
      <c r="AG46" s="60" t="e">
        <f>ROUND(AF46*$D$46/100,2)</f>
        <v>#DIV/0!</v>
      </c>
    </row>
    <row r="47" spans="1:33" ht="21.75" hidden="1" customHeight="1" x14ac:dyDescent="0.3">
      <c r="A47" s="39"/>
      <c r="B47" s="50"/>
      <c r="C47" s="51"/>
      <c r="D47" s="62"/>
      <c r="E47" s="53"/>
      <c r="F47" s="54">
        <f t="shared" si="14"/>
        <v>0</v>
      </c>
      <c r="G47" s="55"/>
      <c r="H47" s="56"/>
      <c r="I47" s="56"/>
      <c r="J47" s="56"/>
      <c r="L47" s="57">
        <f>N25</f>
        <v>0</v>
      </c>
      <c r="M47" s="54">
        <f t="shared" si="15"/>
        <v>0</v>
      </c>
      <c r="N47" s="54" t="e">
        <f>N26</f>
        <v>#DIV/0!</v>
      </c>
      <c r="O47" s="54" t="e">
        <f t="shared" si="16"/>
        <v>#DIV/0!</v>
      </c>
      <c r="P47" s="54" t="e">
        <f>N27</f>
        <v>#DIV/0!</v>
      </c>
      <c r="Q47" s="54" t="e">
        <f t="shared" si="17"/>
        <v>#DIV/0!</v>
      </c>
      <c r="R47" s="54" t="e">
        <f>N28</f>
        <v>#DIV/0!</v>
      </c>
      <c r="S47" s="54" t="e">
        <f>ROUND(D47*R47/100,2)</f>
        <v>#DIV/0!</v>
      </c>
      <c r="T47" s="54" t="e">
        <f>N29</f>
        <v>#DIV/0!</v>
      </c>
      <c r="U47" s="54" t="e">
        <f t="shared" si="19"/>
        <v>#DIV/0!</v>
      </c>
      <c r="V47" s="58" t="e">
        <f>N30</f>
        <v>#DIV/0!</v>
      </c>
      <c r="W47" s="60" t="e">
        <f>ROUND(V47*D47/100,2)</f>
        <v>#DIV/0!</v>
      </c>
      <c r="X47" s="58" t="e">
        <f>N31</f>
        <v>#DIV/0!</v>
      </c>
      <c r="Y47" s="60" t="e">
        <f>ROUND(X47*D47/100,2)</f>
        <v>#DIV/0!</v>
      </c>
      <c r="Z47" s="58" t="e">
        <f>N32</f>
        <v>#DIV/0!</v>
      </c>
      <c r="AA47" s="60" t="e">
        <f>ROUND(D47*Z47/100,2)</f>
        <v>#DIV/0!</v>
      </c>
      <c r="AB47" s="58" t="e">
        <f>N33</f>
        <v>#DIV/0!</v>
      </c>
      <c r="AC47" s="60" t="e">
        <f>ROUND(D47*AB47/100,2)</f>
        <v>#DIV/0!</v>
      </c>
      <c r="AD47" s="58" t="e">
        <f>N34</f>
        <v>#DIV/0!</v>
      </c>
      <c r="AE47" s="60" t="e">
        <f>ROUND(D47*AD47/100,2)</f>
        <v>#DIV/0!</v>
      </c>
      <c r="AF47" s="58" t="e">
        <f>N35</f>
        <v>#DIV/0!</v>
      </c>
      <c r="AG47" s="60" t="e">
        <f>ROUND(AF47*D47/100,2)</f>
        <v>#DIV/0!</v>
      </c>
    </row>
    <row r="48" spans="1:33" ht="21.75" hidden="1" customHeight="1" x14ac:dyDescent="0.3">
      <c r="A48" s="39"/>
      <c r="B48" s="50"/>
      <c r="C48" s="51"/>
      <c r="D48" s="63"/>
      <c r="E48" s="64"/>
      <c r="F48" s="54"/>
      <c r="G48" s="65"/>
      <c r="H48" s="56"/>
      <c r="I48" s="56"/>
      <c r="J48" s="56"/>
      <c r="L48" s="57">
        <f>'[1]BP FEVRIER    '!C102</f>
        <v>0</v>
      </c>
      <c r="M48" s="54">
        <f t="shared" si="15"/>
        <v>0</v>
      </c>
      <c r="N48" s="54" t="e">
        <f>'[1]BP MARS   '!C102</f>
        <v>#DIV/0!</v>
      </c>
      <c r="O48" s="54" t="e">
        <f t="shared" si="16"/>
        <v>#DIV/0!</v>
      </c>
      <c r="P48" s="54" t="e">
        <f>'[1]BP AVRIL    '!C102</f>
        <v>#DIV/0!</v>
      </c>
      <c r="Q48" s="54" t="e">
        <f t="shared" si="17"/>
        <v>#DIV/0!</v>
      </c>
      <c r="R48" s="54" t="e">
        <f>'[1]BP MAI     '!C102</f>
        <v>#DIV/0!</v>
      </c>
      <c r="S48" s="54" t="e">
        <f>'[1]BP MAI     '!F102</f>
        <v>#DIV/0!</v>
      </c>
      <c r="T48" s="66" t="e">
        <f>'[1]BP  JUIN '!C102</f>
        <v>#DIV/0!</v>
      </c>
      <c r="U48" s="54" t="e">
        <f>ROUND(T48*D48/100,2)</f>
        <v>#DIV/0!</v>
      </c>
      <c r="V48" s="58" t="e">
        <f>+T48+'[1]BP JUILLET '!C102</f>
        <v>#DIV/0!</v>
      </c>
      <c r="W48" s="59" t="e">
        <f>ROUND(V48*$D$48/100,2)</f>
        <v>#DIV/0!</v>
      </c>
      <c r="X48" s="66" t="e">
        <f>V48+'[1]BP AOUT '!C101</f>
        <v>#DIV/0!</v>
      </c>
      <c r="Y48" s="60" t="e">
        <f>ROUND(X48*$D$48/100,2)</f>
        <v>#DIV/0!</v>
      </c>
      <c r="Z48" s="66" t="e">
        <f>X48+'[1]BP SEPTEMBRE '!C101</f>
        <v>#DIV/0!</v>
      </c>
      <c r="AA48" s="60" t="e">
        <f>ROUND(Z48*$D$48/100,2)</f>
        <v>#DIV/0!</v>
      </c>
      <c r="AB48" s="66" t="e">
        <f>Z48+'[1]BP OCTOBRE '!C101</f>
        <v>#DIV/0!</v>
      </c>
      <c r="AC48" s="60" t="e">
        <f>ROUND(AB48*$D$48/100,2)</f>
        <v>#DIV/0!</v>
      </c>
      <c r="AD48" s="66" t="e">
        <f>AB48+'[1]BP NOVEMBRE '!C101</f>
        <v>#DIV/0!</v>
      </c>
      <c r="AE48" s="60" t="e">
        <f>ROUND(AD48*$D$48/100,2)</f>
        <v>#DIV/0!</v>
      </c>
      <c r="AF48" s="66" t="e">
        <f>AD48+'[1]BP DECEMBRE '!C101</f>
        <v>#DIV/0!</v>
      </c>
      <c r="AG48" s="60" t="e">
        <f>ROUND(AF48*$D$48/100,2)</f>
        <v>#DIV/0!</v>
      </c>
    </row>
    <row r="49" spans="1:33" s="69" customFormat="1" ht="20.25" customHeight="1" x14ac:dyDescent="0.25">
      <c r="A49" s="39"/>
      <c r="B49" s="67" t="s">
        <v>62</v>
      </c>
      <c r="C49" s="67"/>
      <c r="D49" s="68"/>
      <c r="F49" s="70">
        <f>SUM(F40:F48)</f>
        <v>350.87</v>
      </c>
      <c r="H49" s="71"/>
      <c r="I49" s="71"/>
      <c r="J49" s="71"/>
      <c r="L49" s="72"/>
      <c r="M49" s="73">
        <f>SUM(M40:M48)</f>
        <v>0</v>
      </c>
      <c r="N49" s="73"/>
      <c r="O49" s="73" t="e">
        <f>SUM(O40:O48)</f>
        <v>#DIV/0!</v>
      </c>
      <c r="P49" s="73"/>
      <c r="Q49" s="73" t="e">
        <f>SUM(Q40:Q48)</f>
        <v>#DIV/0!</v>
      </c>
      <c r="R49" s="73"/>
      <c r="S49" s="73" t="e">
        <f>SUM(S40:S48)</f>
        <v>#DIV/0!</v>
      </c>
      <c r="T49" s="73"/>
      <c r="U49" s="73" t="e">
        <f>SUM(U40:U48)</f>
        <v>#DIV/0!</v>
      </c>
      <c r="V49" s="73"/>
      <c r="W49" s="73" t="e">
        <f>SUM(W40:W48)</f>
        <v>#DIV/0!</v>
      </c>
      <c r="X49" s="73"/>
      <c r="Y49" s="73" t="e">
        <f t="shared" ref="Y49:AG49" si="20">SUM(Y40:Y48)</f>
        <v>#DIV/0!</v>
      </c>
      <c r="Z49" s="73"/>
      <c r="AA49" s="73" t="e">
        <f t="shared" si="20"/>
        <v>#DIV/0!</v>
      </c>
      <c r="AB49" s="73"/>
      <c r="AC49" s="73" t="e">
        <f t="shared" si="20"/>
        <v>#DIV/0!</v>
      </c>
      <c r="AD49" s="73"/>
      <c r="AE49" s="73" t="e">
        <f t="shared" si="20"/>
        <v>#DIV/0!</v>
      </c>
      <c r="AF49" s="73"/>
      <c r="AG49" s="73" t="e">
        <f t="shared" si="20"/>
        <v>#DIV/0!</v>
      </c>
    </row>
    <row r="50" spans="1:33" ht="20.25" customHeight="1" x14ac:dyDescent="0.3">
      <c r="A50" s="39"/>
      <c r="B50" s="74" t="s">
        <v>63</v>
      </c>
      <c r="C50" s="74"/>
      <c r="D50" s="75"/>
      <c r="E50" s="76"/>
      <c r="F50" s="77">
        <f xml:space="preserve"> ROUND(IF(F49/E41&gt;0.1131,0.1131,F49/E41),4)</f>
        <v>0.11310000000000001</v>
      </c>
      <c r="G50" s="78"/>
      <c r="H50" s="78"/>
      <c r="I50" s="78"/>
      <c r="J50" s="78"/>
      <c r="L50" s="79"/>
      <c r="M50" s="79"/>
      <c r="N50" s="79"/>
      <c r="P50" s="78"/>
      <c r="R50" s="78"/>
    </row>
    <row r="51" spans="1:33" ht="20.25" customHeight="1" x14ac:dyDescent="0.3">
      <c r="B51" s="2"/>
      <c r="C51" s="2"/>
      <c r="E51" s="78"/>
      <c r="F51" s="78"/>
      <c r="G51" s="78"/>
      <c r="H51" s="78"/>
      <c r="I51" s="78"/>
      <c r="J51" s="78"/>
      <c r="L51" s="79"/>
      <c r="M51" s="79"/>
      <c r="N51" s="79"/>
      <c r="P51" s="78"/>
      <c r="R51" s="78"/>
    </row>
    <row r="52" spans="1:33" ht="20.25" customHeight="1" x14ac:dyDescent="0.3">
      <c r="T52" s="78"/>
    </row>
    <row r="53" spans="1:33" ht="20.25" customHeight="1" x14ac:dyDescent="0.3">
      <c r="B53" s="80"/>
      <c r="C53" s="80"/>
      <c r="D53" s="80"/>
      <c r="E53" s="80"/>
      <c r="F53" s="80"/>
      <c r="G53" s="80"/>
      <c r="H53" s="80"/>
      <c r="I53" s="80"/>
      <c r="J53" s="80"/>
      <c r="K53" s="80"/>
    </row>
    <row r="54" spans="1:33" ht="27.75" customHeight="1" x14ac:dyDescent="0.3">
      <c r="A54" s="196" t="s">
        <v>64</v>
      </c>
      <c r="B54" s="82" t="s">
        <v>65</v>
      </c>
      <c r="C54" s="83"/>
      <c r="D54" s="83"/>
      <c r="E54" s="83"/>
      <c r="F54" s="83"/>
      <c r="G54" s="83"/>
      <c r="H54" s="83"/>
      <c r="I54" s="83"/>
      <c r="J54" s="83"/>
      <c r="K54" s="83"/>
      <c r="O54" s="84"/>
      <c r="P54" s="84"/>
      <c r="Q54" s="84"/>
      <c r="R54" s="84"/>
      <c r="S54" s="84"/>
      <c r="T54" s="84"/>
    </row>
    <row r="55" spans="1:33" ht="20.25" customHeight="1" x14ac:dyDescent="0.3">
      <c r="A55" s="85" t="s">
        <v>66</v>
      </c>
      <c r="B55" s="85" t="s">
        <v>67</v>
      </c>
      <c r="C55" s="85" t="s">
        <v>68</v>
      </c>
      <c r="D55" s="85" t="s">
        <v>69</v>
      </c>
      <c r="E55" s="85" t="s">
        <v>70</v>
      </c>
      <c r="F55" s="85" t="s">
        <v>71</v>
      </c>
      <c r="G55" s="85" t="s">
        <v>72</v>
      </c>
      <c r="H55" s="86"/>
      <c r="K55" s="87"/>
    </row>
    <row r="56" spans="1:33" s="93" customFormat="1" ht="48.75" customHeight="1" x14ac:dyDescent="0.2">
      <c r="A56" s="88" t="s">
        <v>73</v>
      </c>
      <c r="B56" s="89" t="s">
        <v>74</v>
      </c>
      <c r="C56" s="89" t="s">
        <v>75</v>
      </c>
      <c r="D56" s="89" t="s">
        <v>55</v>
      </c>
      <c r="E56" s="89" t="s">
        <v>76</v>
      </c>
      <c r="F56" s="90" t="s">
        <v>77</v>
      </c>
      <c r="G56" s="90" t="s">
        <v>78</v>
      </c>
      <c r="H56" s="91">
        <v>56</v>
      </c>
      <c r="I56" s="92"/>
      <c r="J56" s="92"/>
      <c r="N56" s="92"/>
      <c r="O56" s="92"/>
      <c r="P56" s="92"/>
      <c r="Q56" s="92"/>
      <c r="R56" s="92"/>
      <c r="S56" s="92"/>
      <c r="T56" s="92"/>
    </row>
    <row r="57" spans="1:33" s="93" customFormat="1" ht="33" customHeight="1" x14ac:dyDescent="0.2">
      <c r="A57" s="94"/>
      <c r="B57" s="95">
        <f>'[3]BP FORMAT JUILLET 2023'!J21+'[3]BP FORMAT JUILLET 2023'!J22+'[3]BP FORMAT JUILLET 2023'!J20+'[3]BP FORMAT JUILLET 2023'!J18+'[3]BP FORMAT JUILLET 2023'!J19</f>
        <v>346.38</v>
      </c>
      <c r="C57" s="96">
        <f>A57+B57</f>
        <v>346.38</v>
      </c>
      <c r="D57" s="97">
        <f>ROUND(IF(F49/E41&gt;0.1131,0.1131,F49/E41),4)</f>
        <v>0.11310000000000001</v>
      </c>
      <c r="E57" s="98">
        <f>IF(A57&gt;8037,0,IF(C57&gt;8037,8037-A57,B57))</f>
        <v>346.38</v>
      </c>
      <c r="F57" s="98">
        <f>ROUND(E57*D57,2)</f>
        <v>39.18</v>
      </c>
      <c r="G57" s="99">
        <f>IF(C57&gt;8037,B57-E57,0)</f>
        <v>0</v>
      </c>
      <c r="H57" s="91">
        <v>57</v>
      </c>
      <c r="I57" s="100"/>
      <c r="J57" s="100"/>
      <c r="N57" s="92"/>
      <c r="O57" s="92"/>
      <c r="P57" s="92"/>
      <c r="Q57" s="92"/>
      <c r="R57" s="92"/>
      <c r="S57" s="92"/>
      <c r="T57" s="92"/>
    </row>
    <row r="58" spans="1:33" ht="22.5" hidden="1" customHeight="1" x14ac:dyDescent="0.3">
      <c r="A58" s="101"/>
      <c r="B58" s="96"/>
      <c r="C58" s="96"/>
      <c r="D58" s="101"/>
      <c r="E58" s="102"/>
      <c r="F58" s="96"/>
      <c r="G58" s="103"/>
      <c r="H58" s="103"/>
      <c r="I58" s="103"/>
      <c r="J58" s="103"/>
      <c r="L58" s="65"/>
      <c r="M58" s="104"/>
      <c r="N58" s="105"/>
      <c r="O58" s="92"/>
      <c r="P58" s="92"/>
      <c r="Q58" s="92"/>
      <c r="R58" s="65"/>
      <c r="S58" s="65"/>
      <c r="T58" s="65"/>
    </row>
    <row r="59" spans="1:33" ht="22.5" hidden="1" customHeight="1" x14ac:dyDescent="0.3">
      <c r="A59" s="91" t="s">
        <v>79</v>
      </c>
      <c r="B59" s="106">
        <f>+'[1]BP FEVRIER    '!J59+'[1]BP FEVRIER    '!J60+'[1]BP FEVRIER    '!J61+'[1]BP FEVRIER    '!J62+'[1]BP FEVRIER    '!J63</f>
        <v>0</v>
      </c>
      <c r="C59" s="91">
        <f>B59+B57</f>
        <v>346.38</v>
      </c>
      <c r="D59" s="107" t="e">
        <f>IF(M49/B25&gt;0.1131,0.1131,M49/B25)</f>
        <v>#DIV/0!</v>
      </c>
      <c r="E59" s="108" t="e">
        <f>IF(C59&lt;5358,B59*D59,IF(C57&gt;5358,0,(5358-C57)*D59))</f>
        <v>#DIV/0!</v>
      </c>
      <c r="F59" s="108"/>
      <c r="G59" s="109"/>
      <c r="H59" s="109"/>
      <c r="I59" s="109"/>
      <c r="J59" s="109"/>
      <c r="K59" s="110">
        <f>IF(C59&lt;5358,B59,IF(C57&gt;5358,0,5358-C57))</f>
        <v>0</v>
      </c>
      <c r="L59" s="65"/>
      <c r="M59" s="104"/>
      <c r="N59" s="105"/>
      <c r="O59" s="92"/>
      <c r="P59" s="92"/>
      <c r="Q59" s="92"/>
      <c r="R59" s="65"/>
      <c r="S59" s="65"/>
      <c r="T59" s="65"/>
    </row>
    <row r="60" spans="1:33" ht="22.5" hidden="1" customHeight="1" x14ac:dyDescent="0.3">
      <c r="A60" s="91" t="s">
        <v>80</v>
      </c>
      <c r="B60" s="106" t="e">
        <f>+L91</f>
        <v>#DIV/0!</v>
      </c>
      <c r="C60" s="106" t="e">
        <f>C59+B60</f>
        <v>#DIV/0!</v>
      </c>
      <c r="D60" s="107" t="e">
        <f>IF(O49/B26&lt;0.1131,O49/B26,0.1131)</f>
        <v>#DIV/0!</v>
      </c>
      <c r="E60" s="108" t="e">
        <f>IF(C60&lt;5358,B60*D60,IF(C59&gt;5358,0,(5358-C59)*D60))</f>
        <v>#DIV/0!</v>
      </c>
      <c r="F60" s="108"/>
      <c r="G60" s="108"/>
      <c r="H60" s="108"/>
      <c r="I60" s="108"/>
      <c r="J60" s="108"/>
      <c r="K60" s="110" t="e">
        <f t="shared" ref="K60:K69" si="21">IF(C60&lt;5358,B60,IF(C59&gt;5358,0,5358-C59))</f>
        <v>#DIV/0!</v>
      </c>
      <c r="L60" s="65"/>
      <c r="M60" s="104"/>
      <c r="N60" s="105"/>
      <c r="O60" s="111"/>
      <c r="P60" s="111"/>
      <c r="Q60" s="111"/>
      <c r="R60" s="111"/>
      <c r="S60" s="111"/>
      <c r="T60" s="111"/>
    </row>
    <row r="61" spans="1:33" ht="22.5" hidden="1" customHeight="1" x14ac:dyDescent="0.3">
      <c r="A61" s="91" t="s">
        <v>81</v>
      </c>
      <c r="B61" s="106" t="e">
        <f>+M91</f>
        <v>#DIV/0!</v>
      </c>
      <c r="C61" s="106" t="e">
        <f>C60+B61</f>
        <v>#DIV/0!</v>
      </c>
      <c r="D61" s="107" t="e">
        <f>IF(Q49/B27&lt;0.1131,Q49/B27,0.1131)</f>
        <v>#DIV/0!</v>
      </c>
      <c r="E61" s="108" t="e">
        <f>IF(C61&lt;5358,B61*D61,IF(C60&gt;5358,0,(5358-C60)*D61))</f>
        <v>#DIV/0!</v>
      </c>
      <c r="F61" s="108"/>
      <c r="G61" s="108"/>
      <c r="H61" s="108"/>
      <c r="I61" s="108"/>
      <c r="J61" s="108"/>
      <c r="K61" s="110" t="e">
        <f t="shared" si="21"/>
        <v>#DIV/0!</v>
      </c>
      <c r="L61" s="65"/>
      <c r="M61" s="104"/>
      <c r="N61" s="105"/>
      <c r="O61" s="111"/>
      <c r="P61" s="111"/>
      <c r="Q61" s="111"/>
      <c r="R61" s="111"/>
      <c r="S61" s="111"/>
      <c r="T61" s="111"/>
      <c r="U61" s="112"/>
    </row>
    <row r="62" spans="1:33" ht="22.5" hidden="1" customHeight="1" x14ac:dyDescent="0.3">
      <c r="A62" s="91" t="s">
        <v>82</v>
      </c>
      <c r="B62" s="106" t="e">
        <f>+N91</f>
        <v>#DIV/0!</v>
      </c>
      <c r="C62" s="106" t="e">
        <f>C61+B62</f>
        <v>#DIV/0!</v>
      </c>
      <c r="D62" s="107" t="e">
        <f>IF(S49/B28&lt;0.1131,S49/B28,0.1131)</f>
        <v>#DIV/0!</v>
      </c>
      <c r="E62" s="108" t="e">
        <f>IF(C62&lt;5358,B62*D62,IF(C61&gt;5358,0,(5358-C61)*D62))</f>
        <v>#DIV/0!</v>
      </c>
      <c r="F62" s="108"/>
      <c r="G62" s="108"/>
      <c r="H62" s="108"/>
      <c r="I62" s="108"/>
      <c r="J62" s="108"/>
      <c r="K62" s="110" t="e">
        <f t="shared" si="21"/>
        <v>#DIV/0!</v>
      </c>
      <c r="L62" s="65"/>
      <c r="M62" s="104"/>
      <c r="N62" s="105"/>
      <c r="O62" s="111"/>
      <c r="P62" s="111"/>
      <c r="Q62" s="111"/>
      <c r="R62" s="111"/>
      <c r="S62" s="111"/>
      <c r="T62" s="111"/>
      <c r="U62" s="112"/>
    </row>
    <row r="63" spans="1:33" ht="22.5" hidden="1" customHeight="1" x14ac:dyDescent="0.3">
      <c r="A63" s="91" t="s">
        <v>83</v>
      </c>
      <c r="B63" s="106" t="e">
        <f>+O91</f>
        <v>#DIV/0!</v>
      </c>
      <c r="C63" s="106" t="e">
        <f>C62+B63</f>
        <v>#DIV/0!</v>
      </c>
      <c r="D63" s="107" t="e">
        <f>IF(U49/B29&lt;0.1131,U49/B29,0.1131)</f>
        <v>#DIV/0!</v>
      </c>
      <c r="E63" s="108" t="e">
        <f>IF(C63&lt;5358,B63*D63,IF(C62&gt;5358,0,(5358-C62)*D63))</f>
        <v>#DIV/0!</v>
      </c>
      <c r="F63" s="108"/>
      <c r="G63" s="108"/>
      <c r="H63" s="108"/>
      <c r="I63" s="108"/>
      <c r="J63" s="108"/>
      <c r="K63" s="110" t="e">
        <f t="shared" si="21"/>
        <v>#DIV/0!</v>
      </c>
      <c r="L63" s="65"/>
      <c r="M63" s="104"/>
      <c r="N63" s="105"/>
      <c r="O63" s="111"/>
      <c r="P63" s="111"/>
      <c r="Q63" s="111"/>
      <c r="R63" s="111"/>
      <c r="S63" s="111"/>
      <c r="T63" s="111"/>
      <c r="U63" s="112"/>
    </row>
    <row r="64" spans="1:33" ht="22.5" hidden="1" customHeight="1" x14ac:dyDescent="0.3">
      <c r="A64" s="91" t="s">
        <v>84</v>
      </c>
      <c r="B64" s="113" t="e">
        <f>'[1]BP JUILLET '!J59+'[1]BP JUILLET '!J60+'[1]BP JUILLET '!J61+'[1]BP JUILLET '!J62+'[1]BP JUILLET '!J63</f>
        <v>#DIV/0!</v>
      </c>
      <c r="C64" s="113" t="e">
        <f t="shared" ref="C64:C69" si="22">+B64+C63</f>
        <v>#DIV/0!</v>
      </c>
      <c r="D64" s="114" t="e">
        <f>+IF(W49/B30&gt;0.1131,0.1131,W49/B30)</f>
        <v>#DIV/0!</v>
      </c>
      <c r="E64" s="108" t="e">
        <f t="shared" ref="E64:E69" si="23">IF(C64&lt;5358,B64*D64,IF(C63&gt;5358,0,(5358-C63)*D64))</f>
        <v>#DIV/0!</v>
      </c>
      <c r="F64" s="108"/>
      <c r="G64" s="108"/>
      <c r="H64" s="108"/>
      <c r="I64" s="108"/>
      <c r="J64" s="108"/>
      <c r="K64" s="110" t="e">
        <f t="shared" si="21"/>
        <v>#DIV/0!</v>
      </c>
      <c r="L64" s="65"/>
      <c r="M64" s="104"/>
      <c r="N64" s="105"/>
      <c r="O64" s="111"/>
      <c r="P64" s="111"/>
      <c r="Q64" s="111"/>
      <c r="R64" s="111"/>
      <c r="S64" s="111"/>
      <c r="T64" s="111"/>
    </row>
    <row r="65" spans="1:20" ht="22.5" hidden="1" customHeight="1" x14ac:dyDescent="0.3">
      <c r="A65" s="91" t="s">
        <v>85</v>
      </c>
      <c r="B65" s="113" t="e">
        <f>Q91</f>
        <v>#DIV/0!</v>
      </c>
      <c r="C65" s="113" t="e">
        <f t="shared" si="22"/>
        <v>#DIV/0!</v>
      </c>
      <c r="D65" s="114" t="e">
        <f>+IF(Y49/B31&gt;0.1131,0.1131,Y49/B31)</f>
        <v>#DIV/0!</v>
      </c>
      <c r="E65" s="108" t="e">
        <f t="shared" si="23"/>
        <v>#DIV/0!</v>
      </c>
      <c r="F65" s="108"/>
      <c r="G65" s="108"/>
      <c r="H65" s="108"/>
      <c r="I65" s="108"/>
      <c r="J65" s="108"/>
      <c r="K65" s="110" t="e">
        <f t="shared" si="21"/>
        <v>#DIV/0!</v>
      </c>
      <c r="L65" s="65"/>
      <c r="M65" s="104"/>
      <c r="N65" s="105"/>
      <c r="O65" s="111"/>
      <c r="P65" s="111"/>
      <c r="Q65" s="111"/>
      <c r="R65" s="111"/>
      <c r="S65" s="111"/>
      <c r="T65" s="111"/>
    </row>
    <row r="66" spans="1:20" ht="22.5" hidden="1" customHeight="1" x14ac:dyDescent="0.3">
      <c r="A66" s="91" t="s">
        <v>86</v>
      </c>
      <c r="B66" s="113" t="e">
        <f>R91</f>
        <v>#DIV/0!</v>
      </c>
      <c r="C66" s="113" t="e">
        <f t="shared" si="22"/>
        <v>#DIV/0!</v>
      </c>
      <c r="D66" s="114" t="e">
        <f>+IF(AA49/B32&gt;0.1131,0.1131,AA49/E11)</f>
        <v>#DIV/0!</v>
      </c>
      <c r="E66" s="108" t="e">
        <f t="shared" si="23"/>
        <v>#DIV/0!</v>
      </c>
      <c r="F66" s="108"/>
      <c r="G66" s="108"/>
      <c r="H66" s="108"/>
      <c r="I66" s="108"/>
      <c r="J66" s="108"/>
      <c r="K66" s="110" t="e">
        <f t="shared" si="21"/>
        <v>#DIV/0!</v>
      </c>
      <c r="L66" s="65"/>
      <c r="M66" s="104"/>
      <c r="N66" s="105"/>
      <c r="O66" s="111"/>
      <c r="P66" s="111"/>
      <c r="Q66" s="111"/>
      <c r="R66" s="111"/>
      <c r="S66" s="111"/>
      <c r="T66" s="111"/>
    </row>
    <row r="67" spans="1:20" ht="22.5" hidden="1" customHeight="1" x14ac:dyDescent="0.3">
      <c r="A67" s="91" t="s">
        <v>87</v>
      </c>
      <c r="B67" s="113" t="e">
        <f>S91</f>
        <v>#DIV/0!</v>
      </c>
      <c r="C67" s="113" t="e">
        <f t="shared" si="22"/>
        <v>#DIV/0!</v>
      </c>
      <c r="D67" s="114" t="e">
        <f>+IF(AC49/B33&gt;0.1131,0.1131,AC49/EG2)</f>
        <v>#DIV/0!</v>
      </c>
      <c r="E67" s="108" t="e">
        <f t="shared" si="23"/>
        <v>#DIV/0!</v>
      </c>
      <c r="F67" s="108"/>
      <c r="G67" s="108"/>
      <c r="H67" s="108"/>
      <c r="I67" s="108"/>
      <c r="J67" s="108"/>
      <c r="K67" s="110" t="e">
        <f t="shared" si="21"/>
        <v>#DIV/0!</v>
      </c>
      <c r="L67" s="65"/>
      <c r="M67" s="104"/>
      <c r="N67" s="105"/>
      <c r="O67" s="111"/>
      <c r="P67" s="111"/>
      <c r="Q67" s="111"/>
      <c r="R67" s="111"/>
      <c r="S67" s="111"/>
      <c r="T67" s="111"/>
    </row>
    <row r="68" spans="1:20" ht="22.5" hidden="1" customHeight="1" x14ac:dyDescent="0.3">
      <c r="A68" s="91" t="s">
        <v>88</v>
      </c>
      <c r="B68" s="113" t="e">
        <f>T91</f>
        <v>#DIV/0!</v>
      </c>
      <c r="C68" s="113" t="e">
        <f t="shared" si="22"/>
        <v>#DIV/0!</v>
      </c>
      <c r="D68" s="114" t="e">
        <f>+IF(AE49/B34&gt;0.1131,0.1131,AE49/B34)</f>
        <v>#DIV/0!</v>
      </c>
      <c r="E68" s="108" t="e">
        <f t="shared" si="23"/>
        <v>#DIV/0!</v>
      </c>
      <c r="F68" s="108"/>
      <c r="G68" s="108"/>
      <c r="H68" s="108"/>
      <c r="I68" s="108"/>
      <c r="J68" s="108"/>
      <c r="K68" s="110" t="e">
        <f t="shared" si="21"/>
        <v>#DIV/0!</v>
      </c>
      <c r="L68" s="65"/>
      <c r="M68" s="104"/>
      <c r="N68" s="105"/>
      <c r="O68" s="111"/>
      <c r="P68" s="111"/>
      <c r="Q68" s="111"/>
      <c r="R68" s="111"/>
      <c r="S68" s="111"/>
      <c r="T68" s="111"/>
    </row>
    <row r="69" spans="1:20" ht="22.5" hidden="1" customHeight="1" x14ac:dyDescent="0.3">
      <c r="A69" s="91" t="s">
        <v>89</v>
      </c>
      <c r="B69" s="113" t="e">
        <f>U91</f>
        <v>#DIV/0!</v>
      </c>
      <c r="C69" s="113" t="e">
        <f t="shared" si="22"/>
        <v>#DIV/0!</v>
      </c>
      <c r="D69" s="114" t="e">
        <f>+IF(AG49/B35&gt;0.1131,0.1131,AG49/B35)</f>
        <v>#DIV/0!</v>
      </c>
      <c r="E69" s="108" t="e">
        <f t="shared" si="23"/>
        <v>#DIV/0!</v>
      </c>
      <c r="F69" s="108"/>
      <c r="G69" s="108"/>
      <c r="H69" s="108"/>
      <c r="I69" s="108"/>
      <c r="J69" s="108"/>
      <c r="K69" s="110" t="e">
        <f t="shared" si="21"/>
        <v>#DIV/0!</v>
      </c>
      <c r="L69" s="65"/>
      <c r="M69" s="104"/>
      <c r="N69" s="105"/>
      <c r="O69" s="111"/>
      <c r="P69" s="111"/>
      <c r="Q69" s="111"/>
      <c r="R69" s="111"/>
      <c r="S69" s="111"/>
      <c r="T69" s="111"/>
    </row>
    <row r="70" spans="1:20" ht="22.5" hidden="1" customHeight="1" x14ac:dyDescent="0.3">
      <c r="A70" s="86"/>
      <c r="B70" s="112"/>
      <c r="C70" s="112"/>
      <c r="D70" s="115" t="e">
        <f>+IF(AE52/E15&gt;0.1131,0.1131,AE52/E15)</f>
        <v>#DIV/0!</v>
      </c>
      <c r="M70" s="116" t="e">
        <f t="shared" ref="M70:M80" si="24">+K70-K69</f>
        <v>#DIV/0!</v>
      </c>
      <c r="Q70" s="117"/>
      <c r="R70" s="118">
        <f t="shared" ref="R70:R80" si="25">IF(C70&lt;5358,C70*0.9825,5358*0.9825)</f>
        <v>0</v>
      </c>
    </row>
    <row r="71" spans="1:20" ht="22.5" hidden="1" customHeight="1" x14ac:dyDescent="0.3">
      <c r="A71" s="86"/>
      <c r="B71" s="112"/>
      <c r="C71" s="112"/>
      <c r="D71" s="85" t="e">
        <f>+IF(AE53/E16&gt;0.1131,0.1131,AE53/E16)</f>
        <v>#DIV/0!</v>
      </c>
      <c r="M71" s="119">
        <f t="shared" si="24"/>
        <v>0</v>
      </c>
      <c r="Q71" s="120"/>
      <c r="R71" s="118">
        <f t="shared" si="25"/>
        <v>0</v>
      </c>
    </row>
    <row r="72" spans="1:20" ht="22.5" hidden="1" customHeight="1" x14ac:dyDescent="0.3">
      <c r="A72" s="80"/>
      <c r="B72" s="112"/>
      <c r="C72" s="112"/>
      <c r="D72" s="85" t="e">
        <f>+IF(AE54/E17&gt;0.1131,0.1131,AE54/E17)</f>
        <v>#DIV/0!</v>
      </c>
      <c r="M72" s="119">
        <f t="shared" si="24"/>
        <v>0</v>
      </c>
      <c r="Q72" s="121"/>
      <c r="R72" s="118">
        <f t="shared" si="25"/>
        <v>0</v>
      </c>
    </row>
    <row r="73" spans="1:20" ht="22.5" hidden="1" customHeight="1" x14ac:dyDescent="0.3">
      <c r="A73" s="80"/>
      <c r="B73" s="112"/>
      <c r="C73" s="112"/>
      <c r="D73" s="85" t="e">
        <f>+IF(AE55/E18&gt;0.1131,0.1131,AE55/E18)</f>
        <v>#DIV/0!</v>
      </c>
      <c r="M73" s="119">
        <f t="shared" si="24"/>
        <v>0</v>
      </c>
      <c r="Q73" s="121"/>
      <c r="R73" s="118">
        <f t="shared" si="25"/>
        <v>0</v>
      </c>
    </row>
    <row r="74" spans="1:20" ht="22.5" hidden="1" customHeight="1" x14ac:dyDescent="0.3">
      <c r="A74" s="80"/>
      <c r="B74" s="112"/>
      <c r="C74" s="112"/>
      <c r="D74" s="85" t="e">
        <f>+IF(AE56/E19&gt;0.1131,0.1131,AE56/E19)</f>
        <v>#DIV/0!</v>
      </c>
      <c r="M74" s="119">
        <f t="shared" si="24"/>
        <v>0</v>
      </c>
      <c r="Q74" s="121"/>
      <c r="R74" s="118">
        <f t="shared" si="25"/>
        <v>0</v>
      </c>
    </row>
    <row r="75" spans="1:20" ht="22.5" hidden="1" customHeight="1" x14ac:dyDescent="0.3">
      <c r="A75" s="80"/>
      <c r="B75" s="112"/>
      <c r="C75" s="112"/>
      <c r="D75" s="85" t="e">
        <f t="shared" ref="D75:D80" si="26">+IF(AE58/E21&gt;0.1131,0.1131,AE58/E21)</f>
        <v>#DIV/0!</v>
      </c>
      <c r="M75" s="119">
        <f t="shared" si="24"/>
        <v>0</v>
      </c>
      <c r="Q75" s="121"/>
      <c r="R75" s="118">
        <f t="shared" si="25"/>
        <v>0</v>
      </c>
    </row>
    <row r="76" spans="1:20" ht="22.5" hidden="1" customHeight="1" x14ac:dyDescent="0.3">
      <c r="A76" s="80"/>
      <c r="B76" s="112"/>
      <c r="C76" s="112"/>
      <c r="D76" s="85" t="e">
        <f t="shared" si="26"/>
        <v>#VALUE!</v>
      </c>
      <c r="M76" s="119">
        <f t="shared" si="24"/>
        <v>0</v>
      </c>
      <c r="Q76" s="121"/>
      <c r="R76" s="118">
        <f t="shared" si="25"/>
        <v>0</v>
      </c>
    </row>
    <row r="77" spans="1:20" ht="22.5" hidden="1" customHeight="1" x14ac:dyDescent="0.3">
      <c r="A77" s="80"/>
      <c r="B77" s="112"/>
      <c r="C77" s="112"/>
      <c r="D77" s="85" t="e">
        <f t="shared" si="26"/>
        <v>#VALUE!</v>
      </c>
      <c r="M77" s="119">
        <f t="shared" si="24"/>
        <v>0</v>
      </c>
      <c r="Q77" s="121"/>
      <c r="R77" s="118">
        <f t="shared" si="25"/>
        <v>0</v>
      </c>
    </row>
    <row r="78" spans="1:20" ht="22.5" hidden="1" customHeight="1" x14ac:dyDescent="0.3">
      <c r="A78" s="80"/>
      <c r="B78" s="112"/>
      <c r="C78" s="112"/>
      <c r="D78" s="85">
        <f t="shared" si="26"/>
        <v>0</v>
      </c>
      <c r="M78" s="119">
        <f t="shared" si="24"/>
        <v>0</v>
      </c>
      <c r="Q78" s="121"/>
      <c r="R78" s="118">
        <f t="shared" si="25"/>
        <v>0</v>
      </c>
    </row>
    <row r="79" spans="1:20" ht="22.5" hidden="1" customHeight="1" x14ac:dyDescent="0.3">
      <c r="A79" s="80"/>
      <c r="B79" s="112"/>
      <c r="C79" s="112"/>
      <c r="D79" s="85">
        <f t="shared" si="26"/>
        <v>0</v>
      </c>
      <c r="M79" s="119">
        <f t="shared" si="24"/>
        <v>0</v>
      </c>
      <c r="Q79" s="121"/>
      <c r="R79" s="118">
        <f t="shared" si="25"/>
        <v>0</v>
      </c>
    </row>
    <row r="80" spans="1:20" ht="22.5" hidden="1" customHeight="1" x14ac:dyDescent="0.3">
      <c r="A80" s="80"/>
      <c r="D80" s="85" t="e">
        <f t="shared" si="26"/>
        <v>#DIV/0!</v>
      </c>
      <c r="M80" s="119">
        <f t="shared" si="24"/>
        <v>0</v>
      </c>
      <c r="R80" s="118">
        <f t="shared" si="25"/>
        <v>0</v>
      </c>
    </row>
    <row r="81" spans="1:21" ht="20.25" customHeight="1" x14ac:dyDescent="0.3">
      <c r="A81" s="80"/>
      <c r="M81" s="122"/>
      <c r="R81" s="123"/>
    </row>
    <row r="82" spans="1:21" ht="27.6" customHeight="1" x14ac:dyDescent="0.3">
      <c r="A82" s="200" t="s">
        <v>145</v>
      </c>
      <c r="B82" s="200"/>
      <c r="C82" s="200"/>
      <c r="M82" s="122"/>
      <c r="R82" s="123"/>
    </row>
    <row r="83" spans="1:21" ht="20.25" customHeight="1" x14ac:dyDescent="0.3">
      <c r="A83" s="80"/>
      <c r="E83" s="125"/>
    </row>
    <row r="84" spans="1:21" ht="27" customHeight="1" x14ac:dyDescent="0.3">
      <c r="A84" s="126" t="s">
        <v>66</v>
      </c>
      <c r="B84" s="126" t="s">
        <v>67</v>
      </c>
      <c r="C84" s="126" t="s">
        <v>68</v>
      </c>
      <c r="D84" s="126" t="s">
        <v>69</v>
      </c>
      <c r="E84" s="126" t="s">
        <v>70</v>
      </c>
      <c r="F84" s="126" t="s">
        <v>71</v>
      </c>
      <c r="G84" s="84"/>
      <c r="H84" s="84"/>
      <c r="I84" s="84"/>
      <c r="J84" s="84"/>
      <c r="K84" s="84"/>
      <c r="L84" s="127" t="s">
        <v>80</v>
      </c>
      <c r="M84" s="128" t="s">
        <v>81</v>
      </c>
      <c r="N84" s="128" t="s">
        <v>91</v>
      </c>
      <c r="O84" s="128" t="s">
        <v>83</v>
      </c>
      <c r="P84" s="128" t="s">
        <v>92</v>
      </c>
      <c r="Q84" s="128" t="s">
        <v>85</v>
      </c>
      <c r="R84" s="128" t="s">
        <v>86</v>
      </c>
      <c r="S84" s="128" t="s">
        <v>87</v>
      </c>
      <c r="T84" s="128" t="s">
        <v>88</v>
      </c>
      <c r="U84" s="128" t="s">
        <v>89</v>
      </c>
    </row>
    <row r="85" spans="1:21" ht="20.25" customHeight="1" x14ac:dyDescent="0.3">
      <c r="A85" s="13" t="s">
        <v>93</v>
      </c>
      <c r="B85" s="13"/>
      <c r="C85" s="13"/>
      <c r="D85" s="13"/>
      <c r="E85" s="190">
        <f>'[3]BP FORMAT JUILLET 2023'!J33-'[3]BP FORMAT JUILLET 2023'!J22-'[3]BP FORMAT JUILLET 2023'!J21-'[3]BP FORMAT JUILLET 2023'!J20-'[3]BP FORMAT JUILLET 2023'!J19-'[3]BP FORMAT JUILLET 2023'!J18-'[3]BP FORMAT JUILLET 2023'!J14-'[3]BP FORMAT JUILLET 2023'!J17</f>
        <v>2755.8919748698527</v>
      </c>
      <c r="F85" s="130">
        <v>85</v>
      </c>
      <c r="G85" s="131"/>
      <c r="H85" s="131"/>
      <c r="I85" s="131"/>
      <c r="J85" s="131"/>
      <c r="K85" s="131"/>
      <c r="L85" s="132" t="e">
        <f>'[1]BP MARS   '!J74-'[1]BP MARS   '!J59-'[1]BP MARS   '!J60-'[1]BP MARS   '!J61-'[1]BP MARS   '!J62-'[1]BP MARS   '!J63-'[1]HEURES SUPPLEMENTAIRES '!G83</f>
        <v>#DIV/0!</v>
      </c>
      <c r="M85" s="133" t="e">
        <f>'[1]BP AVRIL    '!J74-M88-'[1]BP AVRIL    '!J59-'[1]BP AVRIL    '!J60-'[1]BP AVRIL    '!J61-'[1]BP AVRIL    '!J62-'[1]BP AVRIL    '!J63</f>
        <v>#DIV/0!</v>
      </c>
      <c r="N85" s="133" t="e">
        <f>'[1]BP MAI     '!J74-'[1]BP MAI     '!J59-'[1]BP MAI     '!J60-'[1]BP MAI     '!J61-'[1]BP MAI     '!J62-'[1]BP MAI     '!J63-N88</f>
        <v>#DIV/0!</v>
      </c>
      <c r="O85" s="113" t="e">
        <f>'[1]BP  JUIN '!J74-'[1]HEURES SUPPLEMENTAIRES '!J83-'[1]HEURES SUPPLEMENTAIRES '!J85</f>
        <v>#DIV/0!</v>
      </c>
      <c r="P85" s="113" t="e">
        <f>'[1]BP JUILLET '!J74-'[1]BP JUILLET '!J59-'[1]BP JUILLET '!J60-'[1]BP JUILLET '!J61-'[1]BP JUILLET '!J62-'[1]BP JUILLET '!J63-'[1]BP JUILLET '!J55-'[1]BP JUILLET '!J56-'[1]BP JUILLET '!J57-'[1]BP JUILLET '!J58-'[1]BP JUILLET '!J17</f>
        <v>#DIV/0!</v>
      </c>
      <c r="Q85" s="113" t="e">
        <f>'[1]BP AOUT '!J74-'[1]BP AOUT '!J63-'[1]BP AOUT '!J62-'[1]BP AOUT '!J61-'[1]BP AOUT '!J60-'[1]BP AOUT '!J59-'[1]HEURES SUPPLEMENTAIRES '!L83</f>
        <v>#DIV/0!</v>
      </c>
      <c r="R85" s="113" t="e">
        <f>'[1]BP SEPTEMBRE '!J74-'[1]BP SEPTEMBRE '!J63-'[1]BP SEPTEMBRE '!J62-'[1]BP SEPTEMBRE '!J61-'[1]BP SEPTEMBRE '!J60-'[1]BP SEPTEMBRE '!J59-'[1]HEURES SUPPLEMENTAIRES '!M83</f>
        <v>#DIV/0!</v>
      </c>
      <c r="S85" s="113" t="e">
        <f>'[1]BP OCTOBRE '!J74-'[1]BP OCTOBRE '!J63-'[1]BP OCTOBRE '!J62-'[1]BP OCTOBRE '!J61-'[1]BP OCTOBRE '!J60-'[1]BP OCTOBRE '!J59-'[1]HEURES SUPPLEMENTAIRES '!N83</f>
        <v>#DIV/0!</v>
      </c>
      <c r="T85" s="113" t="e">
        <f>'[1]BP NOVEMBRE '!J74-'[1]BP NOVEMBRE '!J63-'[1]BP NOVEMBRE '!J62-'[1]BP NOVEMBRE '!J61-'[1]BP NOVEMBRE '!J60-'[1]BP NOVEMBRE '!J59-'[1]HEURES SUPPLEMENTAIRES '!O83</f>
        <v>#DIV/0!</v>
      </c>
      <c r="U85" s="113" t="e">
        <f>'[1]BP DECEMBRE '!J74-'[1]BP DECEMBRE '!J63-'[1]BP DECEMBRE '!J62-'[1]BP DECEMBRE '!J61-'[1]BP DECEMBRE '!J60-'[1]BP DECEMBRE '!J59-'[1]HEURES SUPPLEMENTAIRES '!P83</f>
        <v>#DIV/0!</v>
      </c>
    </row>
    <row r="86" spans="1:21" ht="20.25" customHeight="1" x14ac:dyDescent="0.3">
      <c r="A86" s="134" t="s">
        <v>94</v>
      </c>
      <c r="B86" s="135"/>
      <c r="C86" s="135"/>
      <c r="D86" s="136"/>
      <c r="E86" s="190">
        <f>G57</f>
        <v>0</v>
      </c>
      <c r="F86" s="130">
        <v>86</v>
      </c>
      <c r="G86" s="131"/>
      <c r="H86" s="131"/>
      <c r="I86" s="131"/>
      <c r="J86" s="131"/>
      <c r="K86" s="131"/>
      <c r="L86" s="132"/>
      <c r="M86" s="133"/>
      <c r="N86" s="133"/>
      <c r="O86" s="113"/>
      <c r="P86" s="113"/>
      <c r="Q86" s="113"/>
      <c r="R86" s="113"/>
      <c r="S86" s="113"/>
      <c r="T86" s="113"/>
      <c r="U86" s="113"/>
    </row>
    <row r="87" spans="1:21" ht="20.25" customHeight="1" x14ac:dyDescent="0.3">
      <c r="A87" s="137" t="s">
        <v>95</v>
      </c>
      <c r="B87" s="138"/>
      <c r="C87" s="138"/>
      <c r="D87" s="139"/>
      <c r="E87" s="190">
        <f>E85+E86</f>
        <v>2755.8919748698527</v>
      </c>
      <c r="F87" s="130">
        <v>87</v>
      </c>
      <c r="G87" s="131"/>
      <c r="H87" s="131"/>
      <c r="I87" s="131"/>
      <c r="J87" s="131"/>
      <c r="K87" s="131"/>
      <c r="L87" s="132"/>
      <c r="M87" s="133"/>
      <c r="N87" s="133"/>
      <c r="O87" s="113"/>
      <c r="P87" s="113"/>
      <c r="Q87" s="113"/>
      <c r="R87" s="113"/>
      <c r="S87" s="113"/>
      <c r="T87" s="113"/>
      <c r="U87" s="113"/>
    </row>
    <row r="88" spans="1:21" ht="20.25" customHeight="1" x14ac:dyDescent="0.3">
      <c r="A88" s="134" t="s">
        <v>96</v>
      </c>
      <c r="B88" s="135"/>
      <c r="C88" s="135"/>
      <c r="D88" s="136"/>
      <c r="E88" s="190">
        <f>+'[3]BP FORMAT JUILLET 2023'!J17</f>
        <v>0</v>
      </c>
      <c r="F88" s="130">
        <v>88</v>
      </c>
      <c r="G88" s="131"/>
      <c r="H88" s="131"/>
      <c r="I88" s="131"/>
      <c r="J88" s="131"/>
      <c r="K88" s="131"/>
      <c r="L88" s="132">
        <f>+'[1]BP MARS   '!J17+'[1]BP MARS   '!J55+'[1]BP MARS   '!J56+'[1]BP MARS   '!J57+'[1]BP MARS   '!J58</f>
        <v>0</v>
      </c>
      <c r="M88" s="133">
        <f>'[1]BP AVRIL    '!J17+'[1]BP AVRIL    '!J55+'[1]BP AVRIL    '!J56+'[1]BP AVRIL    '!J57+'[1]BP AVRIL    '!J58</f>
        <v>0</v>
      </c>
      <c r="N88" s="133">
        <f>'[1]BP MAI     '!J58+'[1]BP MAI     '!J57+'[1]BP MAI     '!J56+'[1]BP MAI     '!J55+'[1]BP MAI     '!J17</f>
        <v>0</v>
      </c>
      <c r="O88" s="113">
        <f>'[1]BP  JUIN '!J17+'[1]BP  JUIN '!J55+'[1]BP  JUIN '!J56+'[1]BP  JUIN '!J57+'[1]BP  JUIN '!J58</f>
        <v>0</v>
      </c>
      <c r="P88" s="113">
        <f>'[1]BP JUILLET '!J17+'[1]BP JUILLET '!J55+'[1]BP JUILLET '!J56+'[1]BP JUILLET '!J57+'[1]BP JUILLET '!J58</f>
        <v>0</v>
      </c>
      <c r="Q88" s="113">
        <f>'[1]BP AOUT '!J17+'[1]BP AOUT '!J55+'[1]BP AOUT '!J56+'[1]BP AOUT '!J57+'[1]BP AOUT '!J58</f>
        <v>0</v>
      </c>
      <c r="R88" s="113">
        <f>'[1]BP SEPTEMBRE '!J17+'[1]BP SEPTEMBRE '!J55+'[1]BP SEPTEMBRE '!J56+'[1]BP SEPTEMBRE '!J57+'[1]BP SEPTEMBRE '!J58</f>
        <v>0</v>
      </c>
      <c r="S88" s="113">
        <f>'[1]BP OCTOBRE '!J17+'[1]BP OCTOBRE '!J55+'[1]BP OCTOBRE '!J56+'[1]BP OCTOBRE '!J57+'[1]BP OCTOBRE '!J58</f>
        <v>0</v>
      </c>
      <c r="T88" s="113">
        <f>'[1]BP NOVEMBRE '!J17+'[1]BP NOVEMBRE '!J55+'[1]BP NOVEMBRE '!J56+'[1]BP NOVEMBRE '!J57+'[1]BP NOVEMBRE '!J58</f>
        <v>0</v>
      </c>
      <c r="U88" s="113">
        <f>'[1]BP DECEMBRE '!J17+'[1]BP DECEMBRE '!J55+'[1]BP DECEMBRE '!J56+'[1]BP DECEMBRE '!J57+'[1]BP DECEMBRE '!J58</f>
        <v>0</v>
      </c>
    </row>
    <row r="89" spans="1:21" ht="20.25" customHeight="1" x14ac:dyDescent="0.3">
      <c r="A89" s="134" t="s">
        <v>97</v>
      </c>
      <c r="B89" s="135"/>
      <c r="C89" s="135"/>
      <c r="D89" s="136"/>
      <c r="E89" s="190">
        <f>+'[3]BP FORMAT JUILLET 2023'!J14</f>
        <v>0</v>
      </c>
      <c r="F89" s="130">
        <v>89</v>
      </c>
      <c r="G89" s="131"/>
      <c r="H89" s="131"/>
      <c r="I89" s="131"/>
      <c r="J89" s="131"/>
      <c r="K89" s="131"/>
      <c r="L89" s="132"/>
      <c r="M89" s="133"/>
      <c r="N89" s="133"/>
      <c r="O89" s="113"/>
      <c r="P89" s="113"/>
      <c r="Q89" s="113"/>
      <c r="R89" s="113"/>
      <c r="S89" s="113"/>
      <c r="T89" s="113"/>
      <c r="U89" s="113"/>
    </row>
    <row r="90" spans="1:21" ht="20.25" customHeight="1" x14ac:dyDescent="0.3">
      <c r="A90" s="134" t="s">
        <v>98</v>
      </c>
      <c r="B90" s="135"/>
      <c r="C90" s="135"/>
      <c r="D90" s="136"/>
      <c r="E90" s="190">
        <f>E88+E89</f>
        <v>0</v>
      </c>
      <c r="F90" s="130">
        <v>90</v>
      </c>
      <c r="G90" s="131"/>
      <c r="H90" s="131"/>
      <c r="I90" s="131"/>
      <c r="J90" s="131"/>
      <c r="K90" s="131"/>
      <c r="L90" s="132">
        <f t="shared" ref="L90:U90" si="27">L88+K90</f>
        <v>0</v>
      </c>
      <c r="M90" s="133">
        <f t="shared" si="27"/>
        <v>0</v>
      </c>
      <c r="N90" s="133">
        <f t="shared" si="27"/>
        <v>0</v>
      </c>
      <c r="O90" s="133">
        <f t="shared" si="27"/>
        <v>0</v>
      </c>
      <c r="P90" s="133">
        <f t="shared" si="27"/>
        <v>0</v>
      </c>
      <c r="Q90" s="133">
        <f t="shared" si="27"/>
        <v>0</v>
      </c>
      <c r="R90" s="133">
        <f t="shared" si="27"/>
        <v>0</v>
      </c>
      <c r="S90" s="133">
        <f t="shared" si="27"/>
        <v>0</v>
      </c>
      <c r="T90" s="133">
        <f t="shared" si="27"/>
        <v>0</v>
      </c>
      <c r="U90" s="133">
        <f t="shared" si="27"/>
        <v>0</v>
      </c>
    </row>
    <row r="91" spans="1:21" ht="24" customHeight="1" x14ac:dyDescent="0.3">
      <c r="A91" s="13" t="s">
        <v>99</v>
      </c>
      <c r="B91" s="13"/>
      <c r="C91" s="13"/>
      <c r="D91" s="13"/>
      <c r="E91" s="190">
        <f>E57</f>
        <v>346.38</v>
      </c>
      <c r="F91" s="130">
        <v>91</v>
      </c>
      <c r="G91" s="131"/>
      <c r="H91" s="131"/>
      <c r="I91" s="131"/>
      <c r="J91" s="131"/>
      <c r="K91" s="131"/>
      <c r="L91" s="132" t="e">
        <f>+'[1]BP MARS   '!J59+'[1]BP MARS   '!J60+'[1]BP MARS   '!J61+'[1]BP MARS   '!J62+'[1]BP MARS   '!J63</f>
        <v>#DIV/0!</v>
      </c>
      <c r="M91" s="133" t="e">
        <f>+'[1]BP AVRIL    '!J59+'[1]BP AVRIL    '!J60+'[1]BP AVRIL    '!J61+'[1]BP AVRIL    '!J62+'[1]BP AVRIL    '!J63</f>
        <v>#DIV/0!</v>
      </c>
      <c r="N91" s="133" t="e">
        <f>+'[1]BP MAI     '!J59+'[1]BP MAI     '!J60+'[1]BP MAI     '!J61+'[1]BP MAI     '!J62+'[1]BP MAI     '!J63</f>
        <v>#DIV/0!</v>
      </c>
      <c r="O91" s="113" t="e">
        <f>'[1]BP  JUIN '!J59+'[1]BP  JUIN '!J60+'[1]BP  JUIN '!J61+'[1]BP  JUIN '!J62+'[1]BP  JUIN '!J63</f>
        <v>#DIV/0!</v>
      </c>
      <c r="P91" s="113" t="e">
        <f>'[1]BP JUILLET '!J59+'[1]BP JUILLET '!J60+'[1]BP JUILLET '!J61+'[1]BP JUILLET '!J62+'[1]BP JUILLET '!J63</f>
        <v>#DIV/0!</v>
      </c>
      <c r="Q91" s="113" t="e">
        <f>'[1]BP AOUT '!J59+'[1]BP AOUT '!J60+'[1]BP AOUT '!J61+'[1]BP AOUT '!J62+'[1]BP AOUT '!J63</f>
        <v>#DIV/0!</v>
      </c>
      <c r="R91" s="113" t="e">
        <f>'[1]BP SEPTEMBRE '!J59+'[1]BP SEPTEMBRE '!J60+'[1]BP SEPTEMBRE '!J61+'[1]BP SEPTEMBRE '!J62+'[1]BP SEPTEMBRE '!J63</f>
        <v>#DIV/0!</v>
      </c>
      <c r="S91" s="113" t="e">
        <f>'[1]BP OCTOBRE '!J59+'[1]BP OCTOBRE '!J60+'[1]BP OCTOBRE '!J61+'[1]BP OCTOBRE '!J62+'[1]BP OCTOBRE '!J63</f>
        <v>#DIV/0!</v>
      </c>
      <c r="T91" s="113" t="e">
        <f>'[1]BP NOVEMBRE '!J59+'[1]BP NOVEMBRE '!J60+'[1]BP NOVEMBRE '!J61+'[1]BP NOVEMBRE '!J62+'[1]BP NOVEMBRE '!J63</f>
        <v>#DIV/0!</v>
      </c>
      <c r="U91" s="113" t="e">
        <f>'[1]BP DECEMBRE '!J59+'[1]BP DECEMBRE '!J60+'[1]BP DECEMBRE '!J61+'[1]BP DECEMBRE '!J62+'[1]BP DECEMBRE '!J63</f>
        <v>#DIV/0!</v>
      </c>
    </row>
    <row r="92" spans="1:21" ht="24" customHeight="1" x14ac:dyDescent="0.3">
      <c r="A92" s="13" t="s">
        <v>100</v>
      </c>
      <c r="B92" s="13"/>
      <c r="C92" s="13"/>
      <c r="D92" s="13"/>
      <c r="E92" s="190">
        <f>'[3]BP FORMAT JUILLET 2023'!F66</f>
        <v>190.87</v>
      </c>
      <c r="F92" s="130"/>
      <c r="G92" s="131"/>
      <c r="H92" s="131"/>
      <c r="I92" s="131"/>
      <c r="J92" s="131"/>
      <c r="K92" s="131"/>
      <c r="L92" s="132" t="e">
        <f>'[1]BP MARS   '!F105</f>
        <v>#DIV/0!</v>
      </c>
      <c r="M92" s="133" t="e">
        <f>'[1]BP AVRIL    '!F105</f>
        <v>#DIV/0!</v>
      </c>
      <c r="N92" s="133" t="e">
        <f>'[1]BP MAI     '!F105</f>
        <v>#DIV/0!</v>
      </c>
      <c r="O92" s="113" t="e">
        <f>+'[1]BP  JUIN '!F105</f>
        <v>#DIV/0!</v>
      </c>
      <c r="P92" s="113" t="e">
        <f>'[1]BP JUILLET '!F105</f>
        <v>#DIV/0!</v>
      </c>
      <c r="Q92" s="113" t="e">
        <f>'[1]BP AOUT '!F105</f>
        <v>#DIV/0!</v>
      </c>
      <c r="R92" s="113" t="e">
        <f>'[1]BP SEPTEMBRE '!F105</f>
        <v>#DIV/0!</v>
      </c>
      <c r="S92" s="113" t="e">
        <f>'[1]BP OCTOBRE '!F105</f>
        <v>#DIV/0!</v>
      </c>
      <c r="T92" s="113" t="e">
        <f>'[1]BP NOVEMBRE '!F105</f>
        <v>#DIV/0!</v>
      </c>
      <c r="U92" s="113" t="e">
        <f>'[1]BP DECEMBRE '!F105</f>
        <v>#DIV/0!</v>
      </c>
    </row>
    <row r="93" spans="1:21" ht="24" customHeight="1" x14ac:dyDescent="0.3">
      <c r="A93" s="13" t="s">
        <v>101</v>
      </c>
      <c r="B93" s="13"/>
      <c r="C93" s="13"/>
      <c r="D93" s="13"/>
      <c r="E93" s="190">
        <f>'[3]BP FORMAT JUILLET 2023'!F67</f>
        <v>81.400000000000006</v>
      </c>
      <c r="F93" s="130"/>
      <c r="G93" s="131"/>
      <c r="H93" s="131"/>
      <c r="I93" s="131"/>
      <c r="J93" s="131"/>
      <c r="K93" s="131"/>
      <c r="L93" s="132" t="e">
        <f>'[1]BP MARS   '!F106</f>
        <v>#DIV/0!</v>
      </c>
      <c r="M93" s="133" t="e">
        <f>'[1]BP AVRIL    '!F106</f>
        <v>#DIV/0!</v>
      </c>
      <c r="N93" s="133" t="e">
        <f>'[1]BP MAI     '!F106</f>
        <v>#DIV/0!</v>
      </c>
      <c r="O93" s="113" t="e">
        <f>+'[1]BP  JUIN '!F106</f>
        <v>#DIV/0!</v>
      </c>
      <c r="P93" s="113" t="e">
        <f>'[1]BP JUILLET '!F106</f>
        <v>#DIV/0!</v>
      </c>
      <c r="Q93" s="113" t="e">
        <f>'[1]BP AOUT '!F106</f>
        <v>#DIV/0!</v>
      </c>
      <c r="R93" s="113" t="e">
        <f>'[1]BP SEPTEMBRE '!F106</f>
        <v>#DIV/0!</v>
      </c>
      <c r="S93" s="113" t="e">
        <f>'[1]BP OCTOBRE '!F106</f>
        <v>#DIV/0!</v>
      </c>
      <c r="T93" s="113" t="e">
        <f>'[1]BP NOVEMBRE '!F106</f>
        <v>#DIV/0!</v>
      </c>
      <c r="U93" s="113" t="e">
        <f>'[1]BP DECEMBRE '!F106</f>
        <v>#DIV/0!</v>
      </c>
    </row>
    <row r="94" spans="1:21" ht="24" customHeight="1" x14ac:dyDescent="0.3">
      <c r="A94" s="13" t="s">
        <v>102</v>
      </c>
      <c r="B94" s="13"/>
      <c r="C94" s="13"/>
      <c r="D94" s="13"/>
      <c r="E94" s="190">
        <f>'[3]BP VERSION JANVIER 2023'!F68</f>
        <v>23.14</v>
      </c>
      <c r="F94" s="130"/>
      <c r="G94" s="131"/>
      <c r="H94" s="131"/>
      <c r="I94" s="131"/>
      <c r="J94" s="131"/>
      <c r="K94" s="131"/>
      <c r="L94" s="132" t="e">
        <f>'[1]BP MARS   '!F107</f>
        <v>#DIV/0!</v>
      </c>
      <c r="M94" s="133" t="e">
        <f>'[1]BP AVRIL    '!F107</f>
        <v>#DIV/0!</v>
      </c>
      <c r="N94" s="133" t="e">
        <f>'[1]BP MAI     '!F107</f>
        <v>#DIV/0!</v>
      </c>
      <c r="O94" s="113" t="e">
        <f>+'[1]BP  JUIN '!F107</f>
        <v>#DIV/0!</v>
      </c>
      <c r="P94" s="113" t="e">
        <f>'[1]BP JUILLET '!F107</f>
        <v>#DIV/0!</v>
      </c>
      <c r="Q94" s="113" t="e">
        <f>'[1]BP AOUT '!F107</f>
        <v>#DIV/0!</v>
      </c>
      <c r="R94" s="113" t="e">
        <f>'[1]BP SEPTEMBRE '!F107</f>
        <v>#DIV/0!</v>
      </c>
      <c r="S94" s="113" t="e">
        <f>'[1]BP OCTOBRE '!F107</f>
        <v>#DIV/0!</v>
      </c>
      <c r="T94" s="113" t="e">
        <f>'[1]BP NOVEMBRE '!F107</f>
        <v>#DIV/0!</v>
      </c>
      <c r="U94" s="113" t="e">
        <f>'[1]BP DECEMBRE '!F107</f>
        <v>#DIV/0!</v>
      </c>
    </row>
    <row r="95" spans="1:21" ht="24" customHeight="1" x14ac:dyDescent="0.3">
      <c r="A95" s="13" t="s">
        <v>103</v>
      </c>
      <c r="B95" s="13"/>
      <c r="C95" s="13"/>
      <c r="D95" s="13"/>
      <c r="E95" s="190">
        <f>'[3]BP FORMAT JUILLET 2023'!F69</f>
        <v>0</v>
      </c>
      <c r="F95" s="130"/>
      <c r="G95" s="131"/>
      <c r="H95" s="131"/>
      <c r="I95" s="131"/>
      <c r="J95" s="131"/>
      <c r="K95" s="131"/>
      <c r="L95" s="132">
        <f>'[1]BP MARS   '!F108</f>
        <v>0</v>
      </c>
      <c r="M95" s="133" t="e">
        <f>'[1]BP AVRIL    '!F108</f>
        <v>#REF!</v>
      </c>
      <c r="N95" s="133" t="e">
        <f>'[1]BP MAI     '!F108</f>
        <v>#DIV/0!</v>
      </c>
      <c r="O95" s="113" t="e">
        <f>+'[1]BP  JUIN '!F108</f>
        <v>#DIV/0!</v>
      </c>
      <c r="P95" s="113" t="e">
        <f>'[1]BP JUILLET '!F108</f>
        <v>#DIV/0!</v>
      </c>
      <c r="Q95" s="113" t="e">
        <f>'[1]BP AOUT '!F108</f>
        <v>#DIV/0!</v>
      </c>
      <c r="R95" s="113" t="e">
        <f>'[1]BP SEPTEMBRE '!F108</f>
        <v>#DIV/0!</v>
      </c>
      <c r="S95" s="113" t="e">
        <f>'[1]BP OCTOBRE '!F108</f>
        <v>#DIV/0!</v>
      </c>
      <c r="T95" s="113" t="e">
        <f>'[1]BP NOVEMBRE '!F108</f>
        <v>#DIV/0!</v>
      </c>
      <c r="U95" s="113" t="e">
        <f>'[1]BP DECEMBRE '!F108</f>
        <v>#DIV/0!</v>
      </c>
    </row>
    <row r="96" spans="1:21" ht="24" customHeight="1" x14ac:dyDescent="0.3">
      <c r="A96" s="13" t="s">
        <v>104</v>
      </c>
      <c r="B96" s="13"/>
      <c r="C96" s="13"/>
      <c r="D96" s="13"/>
      <c r="E96" s="190">
        <f>'[3]BP FORMAT JUILLET 2023'!F70</f>
        <v>9.8699999999999992</v>
      </c>
      <c r="F96" s="130"/>
      <c r="G96" s="131"/>
      <c r="H96" s="131"/>
      <c r="I96" s="131"/>
      <c r="J96" s="131"/>
      <c r="K96" s="131"/>
      <c r="L96" s="132" t="e">
        <f>'[1]BP MARS   '!F109</f>
        <v>#DIV/0!</v>
      </c>
      <c r="M96" s="133" t="e">
        <f>'[1]BP AVRIL    '!F109</f>
        <v>#DIV/0!</v>
      </c>
      <c r="N96" s="133" t="e">
        <f>'[1]BP MAI     '!F109</f>
        <v>#DIV/0!</v>
      </c>
      <c r="O96" s="113" t="e">
        <f>+'[1]BP  JUIN '!F109</f>
        <v>#DIV/0!</v>
      </c>
      <c r="P96" s="113" t="e">
        <f>'[1]BP JUILLET '!F109</f>
        <v>#DIV/0!</v>
      </c>
      <c r="Q96" s="113" t="e">
        <f>'[1]BP AOUT '!F109</f>
        <v>#DIV/0!</v>
      </c>
      <c r="R96" s="113" t="e">
        <f>'[1]BP SEPTEMBRE '!F109</f>
        <v>#DIV/0!</v>
      </c>
      <c r="S96" s="113" t="e">
        <f>'[1]BP OCTOBRE '!F109</f>
        <v>#DIV/0!</v>
      </c>
      <c r="T96" s="113" t="e">
        <f>'[1]BP NOVEMBRE '!F109</f>
        <v>#DIV/0!</v>
      </c>
      <c r="U96" s="113" t="e">
        <f>'[1]BP DECEMBRE '!F109</f>
        <v>#DIV/0!</v>
      </c>
    </row>
    <row r="97" spans="1:21" ht="24" customHeight="1" x14ac:dyDescent="0.3">
      <c r="A97" s="13" t="s">
        <v>105</v>
      </c>
      <c r="B97" s="13"/>
      <c r="C97" s="13"/>
      <c r="D97" s="13"/>
      <c r="E97" s="190">
        <f>'[3]BP FORMAT JUILLET 2023'!F73+'[3]BP FORMAT JUILLET 2023'!F76+'[3]BP FORMAT JUILLET 2023'!F78+'[3]BP FORMAT JUILLET 2023'!F75+'[3]BP FORMAT JUILLET 2023'!F44</f>
        <v>642.53</v>
      </c>
      <c r="F97" s="130"/>
      <c r="G97" s="131"/>
      <c r="H97" s="131"/>
      <c r="I97" s="131"/>
      <c r="J97" s="131"/>
      <c r="K97" s="131"/>
      <c r="L97" s="132" t="e">
        <f>'[1]BP MARS   '!F113</f>
        <v>#DIV/0!</v>
      </c>
      <c r="M97" s="133" t="e">
        <f>'[1]BP AVRIL    '!F113</f>
        <v>#DIV/0!</v>
      </c>
      <c r="N97" s="133" t="e">
        <f>'[1]BP MAI     '!F113</f>
        <v>#DIV/0!</v>
      </c>
      <c r="O97" s="113" t="e">
        <f>+'[1]BP  JUIN '!F113</f>
        <v>#DIV/0!</v>
      </c>
      <c r="P97" s="113" t="e">
        <f>'[1]BP JUILLET '!F113</f>
        <v>#DIV/0!</v>
      </c>
      <c r="Q97" s="113" t="e">
        <f>'[1]BP AOUT '!F113</f>
        <v>#DIV/0!</v>
      </c>
      <c r="R97" s="113" t="e">
        <f>'[1]BP SEPTEMBRE '!F113</f>
        <v>#DIV/0!</v>
      </c>
      <c r="S97" s="113" t="e">
        <f>'[1]BP OCTOBRE '!F113</f>
        <v>#DIV/0!</v>
      </c>
      <c r="T97" s="113" t="e">
        <f>'[1]BP NOVEMBRE '!F113</f>
        <v>#DIV/0!</v>
      </c>
      <c r="U97" s="113" t="e">
        <f>'[1]BP DECEMBRE '!F113</f>
        <v>#DIV/0!</v>
      </c>
    </row>
    <row r="98" spans="1:21" ht="24" customHeight="1" x14ac:dyDescent="0.3">
      <c r="A98" s="13" t="s">
        <v>106</v>
      </c>
      <c r="B98" s="13"/>
      <c r="C98" s="13"/>
      <c r="D98" s="13"/>
      <c r="E98" s="190">
        <f>'[3]BP FORMAT JUILLET 2023'!G40+'[3]BP FORMAT JUILLET 2023'!G43</f>
        <v>52.74</v>
      </c>
      <c r="F98" s="130">
        <v>98</v>
      </c>
      <c r="G98" s="131"/>
      <c r="H98" s="131"/>
      <c r="I98" s="131"/>
      <c r="J98" s="131"/>
      <c r="K98" s="131"/>
      <c r="L98" s="132" t="e">
        <f>'[1]BP MARS   '!G79+'[1]BP MARS   '!G80+'[1]BP MARS   '!G82+'[1]BP MARS   '!G83</f>
        <v>#DIV/0!</v>
      </c>
      <c r="M98" s="133" t="e">
        <f>'[1]BP AVRIL    '!G79+'[1]BP AVRIL    '!G80+'[1]BP AVRIL    '!G82+'[1]BP AVRIL    '!G83</f>
        <v>#DIV/0!</v>
      </c>
      <c r="N98" s="133" t="e">
        <f>'[1]BP MAI     '!G79+'[1]BP MAI     '!G80+'[1]BP MAI     '!G82+'[1]BP MAI     '!G83</f>
        <v>#DIV/0!</v>
      </c>
      <c r="O98" s="113" t="e">
        <f>+'[1]BP  JUIN '!G79+'[1]BP  JUIN '!G80+'[1]BP  JUIN '!G82+'[1]BP  JUIN '!G83</f>
        <v>#DIV/0!</v>
      </c>
      <c r="P98" s="113" t="e">
        <f>'[1]BP JUILLET '!G79+'[1]BP JUILLET '!G80+'[1]BP JUILLET '!G82+'[1]BP JUILLET '!G83</f>
        <v>#DIV/0!</v>
      </c>
      <c r="Q98" s="113" t="e">
        <f>'[1]BP AOUT '!G79+'[1]BP AOUT '!G80+'[1]BP AOUT '!G82+'[1]BP AOUT '!G83</f>
        <v>#DIV/0!</v>
      </c>
      <c r="R98" s="113" t="e">
        <f>'[1]BP SEPTEMBRE '!G79+'[1]BP SEPTEMBRE '!G80+'[1]BP SEPTEMBRE '!G82+'[1]BP SEPTEMBRE '!G83</f>
        <v>#DIV/0!</v>
      </c>
      <c r="S98" s="113" t="e">
        <f>'[1]BP OCTOBRE '!G79+'[1]BP OCTOBRE '!G80+'[1]BP OCTOBRE '!G82+'[1]BP OCTOBRE '!G83</f>
        <v>#DIV/0!</v>
      </c>
      <c r="T98" s="113" t="e">
        <f>'[1]BP NOVEMBRE '!G79+'[1]BP NOVEMBRE '!G80+'[1]BP NOVEMBRE '!G82+'[1]BP NOVEMBRE '!G83</f>
        <v>#DIV/0!</v>
      </c>
      <c r="U98" s="113" t="e">
        <f>'[1]BP DECEMBRE '!G79+'[1]BP DECEMBRE '!G80+'[1]BP DECEMBRE '!G82+'[1]BP DECEMBRE '!G83</f>
        <v>#DIV/0!</v>
      </c>
    </row>
    <row r="99" spans="1:21" ht="24" customHeight="1" x14ac:dyDescent="0.3">
      <c r="A99" s="13" t="s">
        <v>107</v>
      </c>
      <c r="B99" s="13"/>
      <c r="C99" s="13"/>
      <c r="D99" s="13"/>
      <c r="E99" s="191">
        <f>'[3]BP FORMAT JUILLET 2023'!G76+'[3]BP FORMAT JUILLET 2023'!G78+'[3]BP FORMAT JUILLET 2023'!G44+'[3]BP FORMAT JUILLET 2023'!G75</f>
        <v>46.53</v>
      </c>
      <c r="F99" s="130">
        <v>99</v>
      </c>
      <c r="G99" s="2"/>
      <c r="H99" s="2"/>
      <c r="I99" s="2"/>
      <c r="J99" s="2"/>
      <c r="K99" s="2"/>
      <c r="L99" s="2"/>
    </row>
    <row r="100" spans="1:21" ht="24" customHeight="1" x14ac:dyDescent="0.3">
      <c r="A100" s="192" t="s">
        <v>110</v>
      </c>
      <c r="B100" s="192"/>
      <c r="C100" s="192"/>
      <c r="D100" s="192"/>
      <c r="E100" s="193">
        <f>E85+E86+E90+E93+E94+E96-E97+E98+E104</f>
        <v>2280.5119748698526</v>
      </c>
      <c r="F100" s="2"/>
      <c r="G100" s="2"/>
      <c r="H100" s="2"/>
      <c r="I100" s="2"/>
      <c r="J100" s="2"/>
      <c r="K100" s="2"/>
      <c r="L100" s="2"/>
    </row>
    <row r="101" spans="1:21" ht="20.25" customHeight="1" x14ac:dyDescent="0.3">
      <c r="C101" s="2"/>
      <c r="E101" s="2"/>
      <c r="F101" s="2"/>
      <c r="G101" s="2"/>
      <c r="H101" s="2"/>
      <c r="I101" s="2"/>
      <c r="J101" s="2"/>
      <c r="K101" s="2"/>
      <c r="L101" s="2"/>
    </row>
    <row r="102" spans="1:21" ht="20.25" customHeight="1" x14ac:dyDescent="0.3">
      <c r="C102" s="2"/>
      <c r="E102" s="2"/>
      <c r="F102" s="2"/>
      <c r="G102" s="2"/>
      <c r="H102" s="2"/>
      <c r="I102" s="2"/>
      <c r="J102" s="2"/>
      <c r="K102" s="2"/>
      <c r="L102" s="2"/>
    </row>
    <row r="103" spans="1:21" ht="20.25" customHeight="1" x14ac:dyDescent="0.3">
      <c r="A103" s="13" t="s">
        <v>111</v>
      </c>
      <c r="B103" s="13"/>
      <c r="C103" s="13"/>
      <c r="D103" s="13"/>
      <c r="E103" s="64">
        <f>+E111</f>
        <v>0</v>
      </c>
      <c r="F103" s="64">
        <f>F111</f>
        <v>0</v>
      </c>
      <c r="G103" s="64"/>
      <c r="H103" s="64"/>
      <c r="I103" s="64"/>
      <c r="J103" s="64"/>
      <c r="K103" s="64">
        <f>+K111</f>
        <v>0</v>
      </c>
      <c r="L103" s="144" t="e">
        <f t="shared" ref="L103:U103" si="28">+L111</f>
        <v>#DIV/0!</v>
      </c>
      <c r="M103" s="145" t="e">
        <f t="shared" si="28"/>
        <v>#DIV/0!</v>
      </c>
      <c r="N103" s="145" t="e">
        <f t="shared" si="28"/>
        <v>#DIV/0!</v>
      </c>
      <c r="O103" s="145" t="e">
        <f t="shared" si="28"/>
        <v>#DIV/0!</v>
      </c>
      <c r="P103" s="145" t="e">
        <f t="shared" si="28"/>
        <v>#DIV/0!</v>
      </c>
      <c r="Q103" s="145" t="e">
        <f t="shared" si="28"/>
        <v>#DIV/0!</v>
      </c>
      <c r="R103" s="145" t="e">
        <f t="shared" si="28"/>
        <v>#DIV/0!</v>
      </c>
      <c r="S103" s="145" t="e">
        <f t="shared" si="28"/>
        <v>#DIV/0!</v>
      </c>
      <c r="T103" s="145" t="e">
        <f t="shared" si="28"/>
        <v>#DIV/0!</v>
      </c>
      <c r="U103" s="145" t="e">
        <f t="shared" si="28"/>
        <v>#DIV/0!</v>
      </c>
    </row>
    <row r="104" spans="1:21" ht="20.25" customHeight="1" x14ac:dyDescent="0.3">
      <c r="A104" s="134" t="s">
        <v>112</v>
      </c>
      <c r="B104" s="135"/>
      <c r="C104" s="135"/>
      <c r="D104" s="136"/>
      <c r="E104" s="64"/>
      <c r="F104" s="64"/>
      <c r="G104" s="64"/>
      <c r="H104" s="64"/>
      <c r="I104" s="64"/>
      <c r="J104" s="64"/>
      <c r="K104" s="64"/>
      <c r="L104" s="144"/>
      <c r="M104" s="145"/>
      <c r="N104" s="145"/>
      <c r="O104" s="145"/>
      <c r="P104" s="145"/>
      <c r="Q104" s="145"/>
      <c r="R104" s="145"/>
      <c r="S104" s="145"/>
      <c r="T104" s="145"/>
      <c r="U104" s="145"/>
    </row>
    <row r="105" spans="1:21" ht="20.25" customHeight="1" x14ac:dyDescent="0.3">
      <c r="A105" s="13" t="s">
        <v>113</v>
      </c>
      <c r="B105" s="13"/>
      <c r="C105" s="13"/>
      <c r="D105" s="13"/>
      <c r="E105" s="64"/>
      <c r="F105" s="64"/>
      <c r="G105" s="64"/>
      <c r="H105" s="64"/>
      <c r="I105" s="64"/>
      <c r="J105" s="64"/>
      <c r="K105" s="64">
        <f t="shared" ref="K105:U105" si="29">K85-K97+K98+K93+K96+K94+K88+K103</f>
        <v>0</v>
      </c>
      <c r="L105" s="146" t="e">
        <f t="shared" si="29"/>
        <v>#DIV/0!</v>
      </c>
      <c r="M105" s="146" t="e">
        <f t="shared" si="29"/>
        <v>#DIV/0!</v>
      </c>
      <c r="N105" s="146" t="e">
        <f t="shared" si="29"/>
        <v>#DIV/0!</v>
      </c>
      <c r="O105" s="146" t="e">
        <f t="shared" si="29"/>
        <v>#DIV/0!</v>
      </c>
      <c r="P105" s="146" t="e">
        <f t="shared" si="29"/>
        <v>#DIV/0!</v>
      </c>
      <c r="Q105" s="146" t="e">
        <f t="shared" si="29"/>
        <v>#DIV/0!</v>
      </c>
      <c r="R105" s="146" t="e">
        <f t="shared" si="29"/>
        <v>#DIV/0!</v>
      </c>
      <c r="S105" s="146" t="e">
        <f t="shared" si="29"/>
        <v>#DIV/0!</v>
      </c>
      <c r="T105" s="146" t="e">
        <f t="shared" si="29"/>
        <v>#DIV/0!</v>
      </c>
      <c r="U105" s="146" t="e">
        <f t="shared" si="29"/>
        <v>#DIV/0!</v>
      </c>
    </row>
    <row r="107" spans="1:21" ht="30.75" customHeight="1" x14ac:dyDescent="0.3">
      <c r="E107" s="147" t="s">
        <v>146</v>
      </c>
      <c r="F107" s="147"/>
      <c r="G107" s="125"/>
      <c r="H107" s="125"/>
      <c r="I107" s="125"/>
      <c r="J107" s="125"/>
      <c r="K107" s="125"/>
      <c r="L107" s="148" t="s">
        <v>80</v>
      </c>
      <c r="M107" s="149" t="s">
        <v>81</v>
      </c>
      <c r="N107" s="149" t="s">
        <v>91</v>
      </c>
      <c r="O107" s="149" t="s">
        <v>83</v>
      </c>
      <c r="P107" s="149" t="s">
        <v>84</v>
      </c>
      <c r="Q107" s="149" t="s">
        <v>85</v>
      </c>
      <c r="R107" s="149" t="s">
        <v>86</v>
      </c>
      <c r="S107" s="149" t="s">
        <v>87</v>
      </c>
      <c r="T107" s="149" t="s">
        <v>88</v>
      </c>
      <c r="U107" s="149" t="s">
        <v>89</v>
      </c>
    </row>
    <row r="108" spans="1:21" ht="20.25" customHeight="1" x14ac:dyDescent="0.3">
      <c r="A108" s="13" t="s">
        <v>115</v>
      </c>
      <c r="B108" s="13"/>
      <c r="C108" s="13"/>
      <c r="D108" s="13"/>
      <c r="E108" s="150">
        <f>C57</f>
        <v>346.38</v>
      </c>
      <c r="F108" s="150"/>
      <c r="G108" s="151"/>
      <c r="H108" s="151"/>
      <c r="I108" s="151"/>
      <c r="J108" s="151"/>
      <c r="K108" s="152"/>
      <c r="L108" s="153" t="e">
        <f>C60</f>
        <v>#DIV/0!</v>
      </c>
      <c r="M108" s="150" t="e">
        <f>C61</f>
        <v>#DIV/0!</v>
      </c>
      <c r="N108" s="150" t="e">
        <f>C62</f>
        <v>#DIV/0!</v>
      </c>
      <c r="O108" s="150" t="e">
        <f>C63</f>
        <v>#DIV/0!</v>
      </c>
      <c r="P108" s="150" t="e">
        <f>C64</f>
        <v>#DIV/0!</v>
      </c>
      <c r="Q108" s="154" t="e">
        <f>C65</f>
        <v>#DIV/0!</v>
      </c>
      <c r="R108" s="154" t="e">
        <f>C66</f>
        <v>#DIV/0!</v>
      </c>
      <c r="S108" s="154" t="e">
        <f>+C67</f>
        <v>#DIV/0!</v>
      </c>
      <c r="T108" s="154" t="e">
        <f>C68</f>
        <v>#DIV/0!</v>
      </c>
      <c r="U108" s="154" t="e">
        <f>C69</f>
        <v>#DIV/0!</v>
      </c>
    </row>
    <row r="109" spans="1:21" ht="20.25" customHeight="1" x14ac:dyDescent="0.3">
      <c r="A109" s="13" t="s">
        <v>116</v>
      </c>
      <c r="B109" s="13"/>
      <c r="C109" s="13"/>
      <c r="D109" s="13"/>
      <c r="E109" s="150">
        <f>E108</f>
        <v>346.38</v>
      </c>
      <c r="F109" s="150"/>
      <c r="G109" s="151"/>
      <c r="H109" s="151"/>
      <c r="I109" s="151"/>
      <c r="J109" s="151"/>
      <c r="K109" s="151"/>
      <c r="L109" s="153" t="e">
        <f t="shared" ref="L109:U109" si="30">L108-K108</f>
        <v>#DIV/0!</v>
      </c>
      <c r="M109" s="150" t="e">
        <f t="shared" si="30"/>
        <v>#DIV/0!</v>
      </c>
      <c r="N109" s="150" t="e">
        <f t="shared" si="30"/>
        <v>#DIV/0!</v>
      </c>
      <c r="O109" s="150" t="e">
        <f t="shared" si="30"/>
        <v>#DIV/0!</v>
      </c>
      <c r="P109" s="154" t="e">
        <f t="shared" si="30"/>
        <v>#DIV/0!</v>
      </c>
      <c r="Q109" s="154" t="e">
        <f t="shared" si="30"/>
        <v>#DIV/0!</v>
      </c>
      <c r="R109" s="154" t="e">
        <f t="shared" si="30"/>
        <v>#DIV/0!</v>
      </c>
      <c r="S109" s="154" t="e">
        <f t="shared" si="30"/>
        <v>#DIV/0!</v>
      </c>
      <c r="T109" s="154" t="e">
        <f t="shared" si="30"/>
        <v>#DIV/0!</v>
      </c>
      <c r="U109" s="154" t="e">
        <f t="shared" si="30"/>
        <v>#DIV/0!</v>
      </c>
    </row>
    <row r="110" spans="1:21" ht="20.25" customHeight="1" x14ac:dyDescent="0.3">
      <c r="A110" s="13" t="s">
        <v>117</v>
      </c>
      <c r="B110" s="13"/>
      <c r="C110" s="13"/>
      <c r="D110" s="13"/>
      <c r="E110" s="155">
        <f>IF(E108&lt;7500,0,E108-7500)</f>
        <v>0</v>
      </c>
      <c r="F110" s="155"/>
      <c r="G110" s="152"/>
      <c r="H110" s="152"/>
      <c r="I110" s="152"/>
      <c r="J110" s="152"/>
      <c r="K110" s="152"/>
      <c r="L110" s="156" t="e">
        <f t="shared" ref="L110:U110" si="31">IF(L108&lt;5358,0,L108-5358)</f>
        <v>#DIV/0!</v>
      </c>
      <c r="M110" s="155" t="e">
        <f t="shared" si="31"/>
        <v>#DIV/0!</v>
      </c>
      <c r="N110" s="155" t="e">
        <f t="shared" si="31"/>
        <v>#DIV/0!</v>
      </c>
      <c r="O110" s="155" t="e">
        <f t="shared" si="31"/>
        <v>#DIV/0!</v>
      </c>
      <c r="P110" s="155" t="e">
        <f t="shared" si="31"/>
        <v>#DIV/0!</v>
      </c>
      <c r="Q110" s="155" t="e">
        <f t="shared" si="31"/>
        <v>#DIV/0!</v>
      </c>
      <c r="R110" s="155" t="e">
        <f t="shared" si="31"/>
        <v>#DIV/0!</v>
      </c>
      <c r="S110" s="155" t="e">
        <f t="shared" si="31"/>
        <v>#DIV/0!</v>
      </c>
      <c r="T110" s="155" t="e">
        <f t="shared" si="31"/>
        <v>#DIV/0!</v>
      </c>
      <c r="U110" s="155" t="e">
        <f t="shared" si="31"/>
        <v>#DIV/0!</v>
      </c>
    </row>
    <row r="111" spans="1:21" ht="20.25" customHeight="1" x14ac:dyDescent="0.3">
      <c r="A111" s="13" t="s">
        <v>118</v>
      </c>
      <c r="B111" s="13"/>
      <c r="C111" s="13"/>
      <c r="D111" s="13"/>
      <c r="E111" s="155">
        <f>E110</f>
        <v>0</v>
      </c>
      <c r="F111" s="155"/>
      <c r="G111" s="152"/>
      <c r="H111" s="152"/>
      <c r="I111" s="152"/>
      <c r="J111" s="152"/>
      <c r="K111" s="152"/>
      <c r="L111" s="156" t="e">
        <f t="shared" ref="L111:U111" si="32">L110-K110</f>
        <v>#DIV/0!</v>
      </c>
      <c r="M111" s="155" t="e">
        <f t="shared" si="32"/>
        <v>#DIV/0!</v>
      </c>
      <c r="N111" s="155" t="e">
        <f t="shared" si="32"/>
        <v>#DIV/0!</v>
      </c>
      <c r="O111" s="155" t="e">
        <f t="shared" si="32"/>
        <v>#DIV/0!</v>
      </c>
      <c r="P111" s="155" t="e">
        <f t="shared" si="32"/>
        <v>#DIV/0!</v>
      </c>
      <c r="Q111" s="155" t="e">
        <f t="shared" si="32"/>
        <v>#DIV/0!</v>
      </c>
      <c r="R111" s="155" t="e">
        <f t="shared" si="32"/>
        <v>#DIV/0!</v>
      </c>
      <c r="S111" s="155" t="e">
        <f t="shared" si="32"/>
        <v>#DIV/0!</v>
      </c>
      <c r="T111" s="155" t="e">
        <f t="shared" si="32"/>
        <v>#DIV/0!</v>
      </c>
      <c r="U111" s="155" t="e">
        <f t="shared" si="32"/>
        <v>#DIV/0!</v>
      </c>
    </row>
    <row r="113" spans="1:21" ht="0.75" hidden="1" customHeight="1" x14ac:dyDescent="0.3">
      <c r="E113" s="157" t="s">
        <v>119</v>
      </c>
      <c r="F113" s="157"/>
      <c r="G113" s="157"/>
      <c r="H113" s="157"/>
      <c r="I113" s="157"/>
      <c r="J113" s="157"/>
      <c r="K113" s="157" t="s">
        <v>120</v>
      </c>
      <c r="L113" s="157" t="s">
        <v>80</v>
      </c>
      <c r="M113" s="157" t="s">
        <v>81</v>
      </c>
      <c r="N113" s="157" t="s">
        <v>91</v>
      </c>
      <c r="O113" s="157" t="s">
        <v>83</v>
      </c>
      <c r="P113" s="157" t="s">
        <v>84</v>
      </c>
      <c r="Q113" s="157" t="s">
        <v>85</v>
      </c>
      <c r="R113" s="157" t="s">
        <v>86</v>
      </c>
      <c r="S113" s="157" t="s">
        <v>87</v>
      </c>
      <c r="T113" s="157" t="s">
        <v>88</v>
      </c>
      <c r="U113" s="157" t="s">
        <v>89</v>
      </c>
    </row>
    <row r="114" spans="1:21" ht="0.75" hidden="1" customHeight="1" x14ac:dyDescent="0.3">
      <c r="A114" s="158" t="s">
        <v>121</v>
      </c>
      <c r="B114" s="158"/>
      <c r="C114" s="158"/>
      <c r="D114" s="158"/>
      <c r="E114" s="146">
        <f t="shared" ref="E114:U114" si="33">E85+E88</f>
        <v>2755.8919748698527</v>
      </c>
      <c r="F114" s="146"/>
      <c r="G114" s="146"/>
      <c r="H114" s="146"/>
      <c r="I114" s="146"/>
      <c r="J114" s="146"/>
      <c r="K114" s="146">
        <f t="shared" si="33"/>
        <v>0</v>
      </c>
      <c r="L114" s="146" t="e">
        <f t="shared" si="33"/>
        <v>#DIV/0!</v>
      </c>
      <c r="M114" s="146" t="e">
        <f t="shared" si="33"/>
        <v>#DIV/0!</v>
      </c>
      <c r="N114" s="146" t="e">
        <f t="shared" si="33"/>
        <v>#DIV/0!</v>
      </c>
      <c r="O114" s="146" t="e">
        <f t="shared" si="33"/>
        <v>#DIV/0!</v>
      </c>
      <c r="P114" s="146" t="e">
        <f t="shared" si="33"/>
        <v>#DIV/0!</v>
      </c>
      <c r="Q114" s="146" t="e">
        <f t="shared" si="33"/>
        <v>#DIV/0!</v>
      </c>
      <c r="R114" s="146" t="e">
        <f t="shared" si="33"/>
        <v>#DIV/0!</v>
      </c>
      <c r="S114" s="146" t="e">
        <f t="shared" si="33"/>
        <v>#DIV/0!</v>
      </c>
      <c r="T114" s="146" t="e">
        <f t="shared" si="33"/>
        <v>#DIV/0!</v>
      </c>
      <c r="U114" s="146" t="e">
        <f t="shared" si="33"/>
        <v>#DIV/0!</v>
      </c>
    </row>
    <row r="115" spans="1:21" ht="0.75" hidden="1" customHeight="1" x14ac:dyDescent="0.3">
      <c r="A115" s="158" t="s">
        <v>122</v>
      </c>
      <c r="B115" s="158"/>
      <c r="C115" s="158"/>
      <c r="D115" s="158"/>
      <c r="E115" s="146">
        <f>E91</f>
        <v>346.38</v>
      </c>
      <c r="F115" s="146"/>
      <c r="G115" s="146"/>
      <c r="H115" s="146"/>
      <c r="I115" s="146"/>
      <c r="J115" s="146"/>
      <c r="K115" s="146">
        <f>K91</f>
        <v>0</v>
      </c>
      <c r="L115" s="146" t="e">
        <f>L91</f>
        <v>#DIV/0!</v>
      </c>
      <c r="M115" s="146" t="e">
        <f>M91</f>
        <v>#DIV/0!</v>
      </c>
      <c r="N115" s="146" t="e">
        <f>N91</f>
        <v>#DIV/0!</v>
      </c>
      <c r="O115" s="113" t="e">
        <f t="shared" ref="O115:U115" si="34">+O91</f>
        <v>#DIV/0!</v>
      </c>
      <c r="P115" s="113" t="e">
        <f t="shared" si="34"/>
        <v>#DIV/0!</v>
      </c>
      <c r="Q115" s="113" t="e">
        <f t="shared" si="34"/>
        <v>#DIV/0!</v>
      </c>
      <c r="R115" s="113" t="e">
        <f t="shared" si="34"/>
        <v>#DIV/0!</v>
      </c>
      <c r="S115" s="113" t="e">
        <f t="shared" si="34"/>
        <v>#DIV/0!</v>
      </c>
      <c r="T115" s="113" t="e">
        <f t="shared" si="34"/>
        <v>#DIV/0!</v>
      </c>
      <c r="U115" s="113" t="e">
        <f t="shared" si="34"/>
        <v>#DIV/0!</v>
      </c>
    </row>
    <row r="116" spans="1:21" ht="0.75" hidden="1" customHeight="1" x14ac:dyDescent="0.3">
      <c r="A116" s="158" t="s">
        <v>123</v>
      </c>
      <c r="B116" s="158"/>
      <c r="C116" s="158"/>
      <c r="D116" s="158"/>
      <c r="E116" s="146">
        <f>E114+E115</f>
        <v>3102.2719748698528</v>
      </c>
      <c r="F116" s="146"/>
      <c r="G116" s="146"/>
      <c r="H116" s="146"/>
      <c r="I116" s="146"/>
      <c r="J116" s="146"/>
      <c r="K116" s="146">
        <f>K115+K114+E116</f>
        <v>3102.2719748698528</v>
      </c>
      <c r="L116" s="146" t="e">
        <f t="shared" ref="L116:U116" si="35">L115+L114+K116</f>
        <v>#DIV/0!</v>
      </c>
      <c r="M116" s="146" t="e">
        <f t="shared" si="35"/>
        <v>#DIV/0!</v>
      </c>
      <c r="N116" s="146" t="e">
        <f t="shared" si="35"/>
        <v>#DIV/0!</v>
      </c>
      <c r="O116" s="146" t="e">
        <f t="shared" si="35"/>
        <v>#DIV/0!</v>
      </c>
      <c r="P116" s="146" t="e">
        <f t="shared" si="35"/>
        <v>#DIV/0!</v>
      </c>
      <c r="Q116" s="146" t="e">
        <f t="shared" si="35"/>
        <v>#DIV/0!</v>
      </c>
      <c r="R116" s="146" t="e">
        <f t="shared" si="35"/>
        <v>#DIV/0!</v>
      </c>
      <c r="S116" s="146" t="e">
        <f t="shared" si="35"/>
        <v>#DIV/0!</v>
      </c>
      <c r="T116" s="146" t="e">
        <f t="shared" si="35"/>
        <v>#DIV/0!</v>
      </c>
      <c r="U116" s="146" t="e">
        <f t="shared" si="35"/>
        <v>#DIV/0!</v>
      </c>
    </row>
    <row r="117" spans="1:21" ht="0.75" hidden="1" customHeight="1" x14ac:dyDescent="0.3">
      <c r="A117" s="158" t="s">
        <v>124</v>
      </c>
      <c r="B117" s="158"/>
      <c r="C117" s="158"/>
      <c r="D117" s="158"/>
      <c r="E117" s="146">
        <f>D24</f>
        <v>3428</v>
      </c>
      <c r="F117" s="146"/>
      <c r="G117" s="146"/>
      <c r="H117" s="146"/>
      <c r="I117" s="146"/>
      <c r="J117" s="146"/>
      <c r="K117" s="146">
        <f>D25</f>
        <v>3428</v>
      </c>
      <c r="L117" s="146">
        <f>D26</f>
        <v>3428</v>
      </c>
      <c r="M117" s="146">
        <f>D27</f>
        <v>3428</v>
      </c>
      <c r="N117" s="146">
        <f>D28</f>
        <v>3428</v>
      </c>
      <c r="O117" s="58">
        <f>D29</f>
        <v>3428</v>
      </c>
      <c r="P117" s="58">
        <f>D30</f>
        <v>3428</v>
      </c>
      <c r="Q117" s="60"/>
      <c r="R117" s="60"/>
      <c r="S117" s="60"/>
      <c r="T117" s="60"/>
      <c r="U117" s="60"/>
    </row>
    <row r="118" spans="1:21" ht="0.75" hidden="1" customHeight="1" x14ac:dyDescent="0.3">
      <c r="A118" s="158" t="s">
        <v>125</v>
      </c>
      <c r="B118" s="158"/>
      <c r="C118" s="158"/>
      <c r="D118" s="158"/>
      <c r="E118" s="146">
        <f t="shared" ref="E118:U118" si="36">4*E117</f>
        <v>13712</v>
      </c>
      <c r="F118" s="146"/>
      <c r="G118" s="146"/>
      <c r="H118" s="146"/>
      <c r="I118" s="146"/>
      <c r="J118" s="146"/>
      <c r="K118" s="146">
        <f t="shared" si="36"/>
        <v>13712</v>
      </c>
      <c r="L118" s="146">
        <f t="shared" si="36"/>
        <v>13712</v>
      </c>
      <c r="M118" s="146">
        <f t="shared" si="36"/>
        <v>13712</v>
      </c>
      <c r="N118" s="146">
        <f t="shared" si="36"/>
        <v>13712</v>
      </c>
      <c r="O118" s="146">
        <f t="shared" si="36"/>
        <v>13712</v>
      </c>
      <c r="P118" s="146">
        <f t="shared" si="36"/>
        <v>13712</v>
      </c>
      <c r="Q118" s="146">
        <f t="shared" si="36"/>
        <v>0</v>
      </c>
      <c r="R118" s="146">
        <f t="shared" si="36"/>
        <v>0</v>
      </c>
      <c r="S118" s="146">
        <f t="shared" si="36"/>
        <v>0</v>
      </c>
      <c r="T118" s="146">
        <f t="shared" si="36"/>
        <v>0</v>
      </c>
      <c r="U118" s="146">
        <f t="shared" si="36"/>
        <v>0</v>
      </c>
    </row>
    <row r="119" spans="1:21" ht="0.75" hidden="1" customHeight="1" x14ac:dyDescent="0.3">
      <c r="A119" s="159" t="s">
        <v>126</v>
      </c>
      <c r="B119" s="160"/>
      <c r="C119" s="160"/>
      <c r="D119" s="161"/>
      <c r="E119" s="146">
        <f>'[1]BP  JANV. COMMENTE 1   '!G80+'[1]BP  JANV. COMMENTE 1   '!G81+'[1]BP  JANV. COMMENTE 1   '!G82+'[1]BP  JANV. COMMENTE 1   '!G83+'[1]BP  JANV. COMMENTE 1   '!G84+'[1]BP  JANV. COMMENTE 1   '!G85</f>
        <v>245.54</v>
      </c>
      <c r="F119" s="146"/>
      <c r="G119" s="146"/>
      <c r="H119" s="146"/>
      <c r="I119" s="146"/>
      <c r="J119" s="146"/>
      <c r="K119" s="146">
        <f>'[1]BP FEVRIER    '!G79+'[1]BP FEVRIER    '!G80+'[1]BP FEVRIER    '!G81+'[1]BP FEVRIER    '!G82+'[1]BP FEVRIER    '!G83+'[1]BP FEVRIER    '!G84+'[1]BP FEVRIER    '!G85</f>
        <v>0</v>
      </c>
      <c r="L119" s="146" t="e">
        <f>'[1]BP MARS   '!G79+'[1]BP MARS   '!G80+'[1]BP MARS   '!G81+'[1]BP MARS   '!G82+'[1]BP MARS   '!G83+'[1]BP MARS   '!G84+'[1]BP MARS   '!G85</f>
        <v>#DIV/0!</v>
      </c>
      <c r="M119" s="146" t="e">
        <f>'[1]BP AVRIL    '!G79+'[1]BP AVRIL    '!G80+'[1]BP AVRIL    '!G81+'[1]BP AVRIL    '!G82+'[1]BP AVRIL    '!G83+'[1]BP AVRIL    '!G84+'[1]BP AVRIL    '!G85</f>
        <v>#DIV/0!</v>
      </c>
      <c r="N119" s="146" t="e">
        <f>'[1]BP MAI     '!G79+'[1]BP MAI     '!G80+'[1]BP MAI     '!G81+'[1]BP MAI     '!G82+'[1]BP MAI     '!G83+'[1]BP MAI     '!G84+'[1]BP MAI     '!G87</f>
        <v>#DIV/0!</v>
      </c>
      <c r="O119" s="146" t="e">
        <f>'[1]BP  JUIN '!G79+'[1]BP  JUIN '!G80+'[1]BP  JUIN '!G81+'[1]BP  JUIN '!G82+'[1]BP  JUIN '!G83+'[1]BP  JUIN '!G84+'[1]BP  JUIN '!G87</f>
        <v>#DIV/0!</v>
      </c>
      <c r="P119" s="113" t="e">
        <f>+'[1]BP JUILLET '!G79+'[1]BP JUILLET '!G80+'[1]BP JUILLET '!G81+'[1]BP JUILLET '!G82+'[1]BP JUILLET '!G83+'[1]BP JUILLET '!G84+'[1]BP JUILLET '!G87</f>
        <v>#DIV/0!</v>
      </c>
      <c r="Q119" s="60"/>
      <c r="R119" s="60"/>
      <c r="S119" s="60"/>
      <c r="T119" s="60"/>
      <c r="U119" s="60"/>
    </row>
    <row r="120" spans="1:21" ht="0.75" hidden="1" customHeight="1" x14ac:dyDescent="0.3">
      <c r="A120" s="158" t="s">
        <v>127</v>
      </c>
      <c r="B120" s="158"/>
      <c r="C120" s="158"/>
      <c r="D120" s="158"/>
      <c r="E120" s="61">
        <f t="shared" ref="E120:U120" si="37">IF(E114&lt;=E118,E114*0.9825+E119,E118*0.9825+E114-E118+E119)</f>
        <v>2953.2038653096301</v>
      </c>
      <c r="F120" s="61"/>
      <c r="G120" s="61"/>
      <c r="H120" s="61"/>
      <c r="I120" s="61"/>
      <c r="J120" s="61"/>
      <c r="K120" s="61">
        <f t="shared" si="37"/>
        <v>0</v>
      </c>
      <c r="L120" s="61" t="e">
        <f t="shared" si="37"/>
        <v>#DIV/0!</v>
      </c>
      <c r="M120" s="61" t="e">
        <f t="shared" si="37"/>
        <v>#DIV/0!</v>
      </c>
      <c r="N120" s="61" t="e">
        <f t="shared" si="37"/>
        <v>#DIV/0!</v>
      </c>
      <c r="O120" s="61" t="e">
        <f t="shared" si="37"/>
        <v>#DIV/0!</v>
      </c>
      <c r="P120" s="61" t="e">
        <f t="shared" si="37"/>
        <v>#DIV/0!</v>
      </c>
      <c r="Q120" s="61" t="e">
        <f t="shared" si="37"/>
        <v>#DIV/0!</v>
      </c>
      <c r="R120" s="61" t="e">
        <f t="shared" si="37"/>
        <v>#DIV/0!</v>
      </c>
      <c r="S120" s="61" t="e">
        <f t="shared" si="37"/>
        <v>#DIV/0!</v>
      </c>
      <c r="T120" s="61" t="e">
        <f t="shared" si="37"/>
        <v>#DIV/0!</v>
      </c>
      <c r="U120" s="61" t="e">
        <f t="shared" si="37"/>
        <v>#DIV/0!</v>
      </c>
    </row>
    <row r="121" spans="1:21" ht="0.75" hidden="1" customHeight="1" x14ac:dyDescent="0.3">
      <c r="A121" s="158" t="s">
        <v>128</v>
      </c>
      <c r="B121" s="158"/>
      <c r="C121" s="158"/>
      <c r="D121" s="158"/>
      <c r="E121" s="162"/>
      <c r="F121" s="162"/>
      <c r="G121" s="162"/>
      <c r="H121" s="162"/>
      <c r="I121" s="162"/>
      <c r="J121" s="162"/>
      <c r="K121" s="162"/>
      <c r="L121" s="162"/>
      <c r="M121" s="162"/>
      <c r="N121" s="162"/>
      <c r="O121" s="162"/>
    </row>
    <row r="122" spans="1:21" ht="0.75" hidden="1" customHeight="1" x14ac:dyDescent="0.3"/>
    <row r="123" spans="1:21" ht="0.75" hidden="1" customHeight="1" x14ac:dyDescent="0.3"/>
    <row r="124" spans="1:21" ht="0.75" hidden="1" customHeight="1" x14ac:dyDescent="0.3">
      <c r="B124" s="162">
        <v>13000</v>
      </c>
      <c r="D124" s="85">
        <v>1000</v>
      </c>
    </row>
    <row r="125" spans="1:21" ht="0.75" customHeight="1" x14ac:dyDescent="0.3">
      <c r="B125" s="197"/>
      <c r="D125" s="198"/>
    </row>
    <row r="126" spans="1:21" ht="0.75" customHeight="1" x14ac:dyDescent="0.3">
      <c r="B126" s="197"/>
      <c r="D126" s="198"/>
    </row>
    <row r="127" spans="1:21" ht="25.8" customHeight="1" x14ac:dyDescent="0.3">
      <c r="A127" s="199" t="s">
        <v>147</v>
      </c>
      <c r="B127" s="199"/>
      <c r="C127" s="199"/>
    </row>
    <row r="128" spans="1:21" x14ac:dyDescent="0.3">
      <c r="C128" s="112"/>
    </row>
    <row r="129" spans="1:11" x14ac:dyDescent="0.3">
      <c r="B129" t="s">
        <v>130</v>
      </c>
      <c r="C129" s="112">
        <f>'[3]BP FORMAT JUILLET 2023'!C33</f>
        <v>3864</v>
      </c>
    </row>
    <row r="130" spans="1:11" x14ac:dyDescent="0.3">
      <c r="I130" s="164"/>
    </row>
    <row r="131" spans="1:11" x14ac:dyDescent="0.3">
      <c r="A131" t="s">
        <v>131</v>
      </c>
    </row>
    <row r="133" spans="1:11" s="9" customFormat="1" x14ac:dyDescent="0.3">
      <c r="A133">
        <v>3</v>
      </c>
      <c r="B133" s="165" t="s">
        <v>132</v>
      </c>
      <c r="C133" s="166"/>
      <c r="D133" s="167">
        <f>4*C129</f>
        <v>15456</v>
      </c>
      <c r="F133" s="168"/>
      <c r="H133" s="169"/>
    </row>
    <row r="134" spans="1:11" s="9" customFormat="1" x14ac:dyDescent="0.3">
      <c r="A134">
        <v>4</v>
      </c>
      <c r="B134" s="170" t="s">
        <v>133</v>
      </c>
      <c r="C134" s="171"/>
      <c r="D134" s="167">
        <f>E85+E90</f>
        <v>2755.8919748698527</v>
      </c>
      <c r="E134" s="172"/>
      <c r="F134" s="173"/>
      <c r="K134" s="174"/>
    </row>
    <row r="135" spans="1:11" s="9" customFormat="1" x14ac:dyDescent="0.3">
      <c r="A135">
        <v>5</v>
      </c>
      <c r="B135" s="170" t="s">
        <v>134</v>
      </c>
      <c r="C135" s="171"/>
      <c r="D135" s="167">
        <f>E57</f>
        <v>346.38</v>
      </c>
      <c r="E135" s="172"/>
      <c r="F135" s="173"/>
      <c r="K135" s="174"/>
    </row>
    <row r="136" spans="1:11" s="9" customFormat="1" x14ac:dyDescent="0.3">
      <c r="A136">
        <v>6</v>
      </c>
      <c r="B136" s="170" t="s">
        <v>135</v>
      </c>
      <c r="C136" s="171"/>
      <c r="D136" s="175">
        <f>G57</f>
        <v>0</v>
      </c>
      <c r="E136" s="172"/>
      <c r="F136" s="173"/>
      <c r="H136" s="176"/>
      <c r="K136" s="174"/>
    </row>
    <row r="137" spans="1:11" s="9" customFormat="1" x14ac:dyDescent="0.3">
      <c r="A137">
        <v>7</v>
      </c>
      <c r="B137" s="170" t="s">
        <v>136</v>
      </c>
      <c r="C137" s="171"/>
      <c r="D137" s="167">
        <f>D134+D135+D136</f>
        <v>3102.2719748698528</v>
      </c>
      <c r="E137" s="177"/>
      <c r="F137" s="173"/>
      <c r="H137" s="176"/>
    </row>
    <row r="138" spans="1:11" s="9" customFormat="1" x14ac:dyDescent="0.3">
      <c r="A138">
        <v>8</v>
      </c>
      <c r="B138" s="170" t="s">
        <v>137</v>
      </c>
      <c r="C138" s="171"/>
      <c r="D138" s="167">
        <f>E98+E99</f>
        <v>99.27000000000001</v>
      </c>
      <c r="H138" s="178"/>
      <c r="I138" s="178"/>
    </row>
    <row r="139" spans="1:11" s="9" customFormat="1" x14ac:dyDescent="0.3">
      <c r="A139">
        <v>9</v>
      </c>
      <c r="F139" s="179" t="s">
        <v>138</v>
      </c>
      <c r="H139" s="178"/>
      <c r="I139" s="178"/>
      <c r="K139" s="168"/>
    </row>
    <row r="140" spans="1:11" s="9" customFormat="1" x14ac:dyDescent="0.3">
      <c r="A140">
        <v>10</v>
      </c>
      <c r="B140" s="180" t="s">
        <v>139</v>
      </c>
      <c r="C140" s="181"/>
      <c r="D140" s="182"/>
      <c r="E140" s="183">
        <v>6.8000000000000005E-2</v>
      </c>
      <c r="F140" s="184">
        <f>IF(D137&lt;D133,D134*0.9825+D138,IF(D134&gt;D133,D133*0.9825+D134-D133+D138, D134*0.9825+D138))</f>
        <v>2806.9338653096302</v>
      </c>
      <c r="H140" s="164"/>
      <c r="I140" s="185"/>
    </row>
    <row r="141" spans="1:11" s="9" customFormat="1" x14ac:dyDescent="0.3">
      <c r="A141">
        <v>11</v>
      </c>
      <c r="B141" s="180" t="s">
        <v>140</v>
      </c>
      <c r="C141" s="181"/>
      <c r="D141" s="182"/>
      <c r="E141" s="183">
        <v>6.8000000000000005E-2</v>
      </c>
      <c r="F141" s="186">
        <f>IF(D137&gt;D133,IF(D134&gt;D133,D135,IF((D133-D134)&gt;D136,(D133-D134-D136)*0.9825+D135-(D133-D134-D136),D135)),D135*0.9825)</f>
        <v>340.31835000000001</v>
      </c>
      <c r="H141" s="185"/>
      <c r="I141" s="185"/>
      <c r="J141" s="168"/>
    </row>
    <row r="142" spans="1:11" s="9" customFormat="1" x14ac:dyDescent="0.3">
      <c r="A142">
        <v>12</v>
      </c>
      <c r="B142" s="180" t="s">
        <v>141</v>
      </c>
      <c r="C142" s="181"/>
      <c r="D142" s="182"/>
      <c r="E142" s="183">
        <v>6.8000000000000005E-2</v>
      </c>
      <c r="F142" s="187">
        <f>IF(D137&lt;D133,D136*0.9825,IF(D134&gt;D133,D136,IF((D133-D134)&gt;D136,D136*0.9825,(D133-D134)*0.9825+D136-(D133-D134))))</f>
        <v>0</v>
      </c>
      <c r="H142" s="168"/>
    </row>
    <row r="143" spans="1:11" s="9" customFormat="1" x14ac:dyDescent="0.3">
      <c r="A143">
        <v>13</v>
      </c>
      <c r="B143" s="180" t="s">
        <v>142</v>
      </c>
      <c r="C143" s="181"/>
      <c r="D143" s="182"/>
      <c r="E143" s="183">
        <v>2.9000000000000001E-2</v>
      </c>
      <c r="F143" s="188">
        <f>F140</f>
        <v>2806.9338653096302</v>
      </c>
    </row>
    <row r="144" spans="1:11" s="9" customFormat="1" x14ac:dyDescent="0.3">
      <c r="A144">
        <v>14</v>
      </c>
      <c r="B144" s="180" t="s">
        <v>143</v>
      </c>
      <c r="C144" s="181"/>
      <c r="D144" s="182"/>
      <c r="E144" s="183">
        <v>2.9000000000000001E-2</v>
      </c>
      <c r="F144" s="188">
        <f>F141+F142</f>
        <v>340.31835000000001</v>
      </c>
    </row>
    <row r="145" spans="1:6" s="9" customFormat="1" x14ac:dyDescent="0.3">
      <c r="A145">
        <v>15</v>
      </c>
      <c r="B145" s="180" t="s">
        <v>144</v>
      </c>
      <c r="C145" s="181"/>
      <c r="D145" s="182"/>
      <c r="E145" s="189">
        <f>'[3]HEURES SUPPLEMENTAIRES '!D57</f>
        <v>0.11310000000000001</v>
      </c>
      <c r="F145" s="188">
        <f>D135</f>
        <v>346.38</v>
      </c>
    </row>
  </sheetData>
  <mergeCells count="64">
    <mergeCell ref="B145:D145"/>
    <mergeCell ref="A21:I21"/>
    <mergeCell ref="A82:C82"/>
    <mergeCell ref="A127:C127"/>
    <mergeCell ref="B138:C138"/>
    <mergeCell ref="B140:D140"/>
    <mergeCell ref="B141:D141"/>
    <mergeCell ref="B142:D142"/>
    <mergeCell ref="B143:D143"/>
    <mergeCell ref="B144:D144"/>
    <mergeCell ref="A121:D121"/>
    <mergeCell ref="B133:C133"/>
    <mergeCell ref="B134:C134"/>
    <mergeCell ref="B135:C135"/>
    <mergeCell ref="B136:C136"/>
    <mergeCell ref="B137:C137"/>
    <mergeCell ref="A115:D115"/>
    <mergeCell ref="A116:D116"/>
    <mergeCell ref="A117:D117"/>
    <mergeCell ref="A118:D118"/>
    <mergeCell ref="A119:D119"/>
    <mergeCell ref="A120:D120"/>
    <mergeCell ref="A105:D105"/>
    <mergeCell ref="A108:D108"/>
    <mergeCell ref="A109:D109"/>
    <mergeCell ref="A110:D110"/>
    <mergeCell ref="A111:D111"/>
    <mergeCell ref="A114:D114"/>
    <mergeCell ref="A97:D97"/>
    <mergeCell ref="A98:D98"/>
    <mergeCell ref="A99:D99"/>
    <mergeCell ref="A100:D100"/>
    <mergeCell ref="A103:D103"/>
    <mergeCell ref="A104:D104"/>
    <mergeCell ref="A91:D91"/>
    <mergeCell ref="A92:D92"/>
    <mergeCell ref="A93:D93"/>
    <mergeCell ref="A94:D94"/>
    <mergeCell ref="A95:D95"/>
    <mergeCell ref="A96:D96"/>
    <mergeCell ref="A85:D85"/>
    <mergeCell ref="A86:D86"/>
    <mergeCell ref="A87:D87"/>
    <mergeCell ref="A88:D88"/>
    <mergeCell ref="A89:D89"/>
    <mergeCell ref="A90:D90"/>
    <mergeCell ref="B46:C46"/>
    <mergeCell ref="B47:C47"/>
    <mergeCell ref="B48:C48"/>
    <mergeCell ref="B49:C49"/>
    <mergeCell ref="B50:C50"/>
    <mergeCell ref="B54:K54"/>
    <mergeCell ref="B40:C40"/>
    <mergeCell ref="B41:C41"/>
    <mergeCell ref="B42:C42"/>
    <mergeCell ref="B43:C43"/>
    <mergeCell ref="B44:C44"/>
    <mergeCell ref="B45:C45"/>
    <mergeCell ref="A19:M19"/>
    <mergeCell ref="N19:Q19"/>
    <mergeCell ref="N21:Q21"/>
    <mergeCell ref="B38:C38"/>
    <mergeCell ref="E38:F38"/>
    <mergeCell ref="G38:K38"/>
  </mergeCells>
  <printOptions horizontalCentered="1" verticalCentered="1" headings="1"/>
  <pageMargins left="0.11811023622047245" right="0.11811023622047245" top="0.15748031496062992" bottom="0.15748031496062992" header="0.31496062992125984" footer="0.31496062992125984"/>
  <pageSetup paperSize="9" scale="70" orientation="landscape"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EXPLICATIONS </vt:lpstr>
      <vt:lpstr>FEUILLE HEURES SUPPL. 1 </vt:lpstr>
      <vt:lpstr>FEUILLE HEURES SUPPL.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LE CHEVANTON</dc:creator>
  <cp:lastModifiedBy>jacques LE CHEVANTON</cp:lastModifiedBy>
  <cp:lastPrinted>2024-05-05T17:34:46Z</cp:lastPrinted>
  <dcterms:created xsi:type="dcterms:W3CDTF">2024-05-05T17:22:12Z</dcterms:created>
  <dcterms:modified xsi:type="dcterms:W3CDTF">2024-05-05T17:35:02Z</dcterms:modified>
</cp:coreProperties>
</file>