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ASTREINTES/2024/"/>
    </mc:Choice>
  </mc:AlternateContent>
  <xr:revisionPtr revIDLastSave="1" documentId="8_{324D4D2D-A3A4-4CE3-996D-BB50ECE68A12}" xr6:coauthVersionLast="47" xr6:coauthVersionMax="47" xr10:uidLastSave="{DC06FA4E-8687-41D2-A65C-3871C77BC655}"/>
  <bookViews>
    <workbookView xWindow="-108" yWindow="-108" windowWidth="23256" windowHeight="12456" firstSheet="1" activeTab="1" xr2:uid="{00000000-000D-0000-FFFF-FFFF00000000}"/>
  </bookViews>
  <sheets>
    <sheet name="MAQUETTE BP " sheetId="3" r:id="rId1"/>
    <sheet name="ENONCE ASTREINTE " sheetId="2" r:id="rId2"/>
    <sheet name="MAQUETTE RESOLUTION " sheetId="7" r:id="rId3"/>
    <sheet name="CORRECTION " sheetId="1" r:id="rId4"/>
    <sheet name="BP 1" sheetId="5" r:id="rId5"/>
    <sheet name="BP 2" sheetId="4" r:id="rId6"/>
    <sheet name="BP 3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6" l="1"/>
  <c r="G11" i="6"/>
  <c r="J10" i="6"/>
  <c r="G10" i="6"/>
  <c r="C19" i="4"/>
  <c r="G11" i="4"/>
  <c r="J10" i="4"/>
  <c r="G10" i="4"/>
  <c r="C19" i="5"/>
  <c r="J17" i="4"/>
  <c r="G15" i="4"/>
  <c r="J15" i="4" s="1"/>
  <c r="I15" i="5"/>
  <c r="I15" i="4" s="1"/>
  <c r="G15" i="5"/>
  <c r="J15" i="5" s="1"/>
  <c r="J17" i="5"/>
  <c r="I18" i="6"/>
  <c r="I15" i="6"/>
  <c r="G15" i="6"/>
  <c r="I12" i="4"/>
  <c r="I12" i="5"/>
  <c r="I12" i="6"/>
  <c r="I12" i="3"/>
  <c r="D56" i="1"/>
  <c r="D54" i="1"/>
  <c r="D50" i="1"/>
  <c r="J17" i="6" s="1"/>
  <c r="H32" i="1"/>
  <c r="H34" i="1" s="1"/>
  <c r="H36" i="1" s="1"/>
  <c r="E22" i="1"/>
  <c r="E24" i="1" s="1"/>
  <c r="K24" i="1" s="1"/>
  <c r="K18" i="1"/>
  <c r="E18" i="1"/>
  <c r="E20" i="1" s="1"/>
  <c r="G18" i="5" s="1"/>
  <c r="K13" i="1"/>
  <c r="K16" i="1" s="1"/>
  <c r="E13" i="1"/>
  <c r="E11" i="1"/>
  <c r="I18" i="5" l="1"/>
  <c r="J18" i="5" s="1"/>
  <c r="J19" i="5" s="1"/>
  <c r="D61" i="1"/>
  <c r="G18" i="6" s="1"/>
  <c r="J18" i="6" s="1"/>
  <c r="I18" i="4"/>
  <c r="K20" i="1"/>
  <c r="J15" i="6"/>
  <c r="J19" i="6" s="1"/>
  <c r="E26" i="1"/>
  <c r="K22" i="1"/>
  <c r="K26" i="1" l="1"/>
  <c r="G18" i="4"/>
  <c r="J18" i="4" s="1"/>
  <c r="J1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9" authorId="0" shapeId="0" xr:uid="{00000000-0006-0000-0000-000001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b/>
            <sz val="8"/>
            <color indexed="8"/>
            <rFont val="Tahoma"/>
            <family val="2"/>
          </rPr>
          <t xml:space="preserve"> : si cette cellule est sur fond rouge c'est que vous n'avez pas saisi l'effectif de l'entreprise
</t>
        </r>
      </text>
    </comment>
    <comment ref="G10" authorId="0" shapeId="0" xr:uid="{00000000-0006-0000-0000-000002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sz val="8"/>
            <color indexed="8"/>
            <rFont val="Tahoma"/>
            <family val="2"/>
          </rPr>
          <t xml:space="preserve"> si cette cellule est rouge c'est que vous n'avez pas saisi le premier jour de paie
</t>
        </r>
      </text>
    </comment>
    <comment ref="J10" authorId="0" shapeId="0" xr:uid="{00000000-0006-0000-0000-000003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sz val="8"/>
            <color indexed="8"/>
            <rFont val="Tahoma"/>
            <family val="2"/>
          </rPr>
          <t xml:space="preserve"> si cette cellule est rouge c'est que vous n'avez pas saisi le dernier jour de paie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3" authorId="0" shapeId="0" xr:uid="{581509E7-31A6-4DAA-825D-E31AF9B6FE28}">
      <text>
        <r>
          <rPr>
            <sz val="9"/>
            <color indexed="81"/>
            <rFont val="Tahoma"/>
            <family val="2"/>
          </rPr>
          <t xml:space="preserve">Cela correspond au temps de travail aux horaires normales dans l'entreprise plus la pause déjeuner: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9" authorId="0" shapeId="0" xr:uid="{00000000-0006-0000-0400-000001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b/>
            <sz val="8"/>
            <color indexed="8"/>
            <rFont val="Tahoma"/>
            <family val="2"/>
          </rPr>
          <t xml:space="preserve"> : si cette cellule est sur fond rouge c'est que vous n'avez pas saisi l'effectif de l'entreprise
</t>
        </r>
      </text>
    </comment>
    <comment ref="G10" authorId="0" shapeId="0" xr:uid="{00000000-0006-0000-0400-000002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sz val="8"/>
            <color indexed="8"/>
            <rFont val="Tahoma"/>
            <family val="2"/>
          </rPr>
          <t xml:space="preserve"> si cette cellule est rouge c'est que vous n'avez pas saisi le premier jour de paie
</t>
        </r>
      </text>
    </comment>
    <comment ref="J10" authorId="0" shapeId="0" xr:uid="{00000000-0006-0000-0400-000003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sz val="8"/>
            <color indexed="8"/>
            <rFont val="Tahoma"/>
            <family val="2"/>
          </rPr>
          <t xml:space="preserve"> si cette cellule est rouge c'est que vous n'avez pas saisi le dernier jour de paie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9" authorId="0" shapeId="0" xr:uid="{00000000-0006-0000-0500-000001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b/>
            <sz val="8"/>
            <color indexed="8"/>
            <rFont val="Tahoma"/>
            <family val="2"/>
          </rPr>
          <t xml:space="preserve"> : si cette cellule est sur fond rouge c'est que vous n'avez pas saisi l'effectif de l'entreprise
</t>
        </r>
      </text>
    </comment>
    <comment ref="G10" authorId="0" shapeId="0" xr:uid="{00000000-0006-0000-0500-000002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sz val="8"/>
            <color indexed="8"/>
            <rFont val="Tahoma"/>
            <family val="2"/>
          </rPr>
          <t xml:space="preserve"> si cette cellule est rouge c'est que vous n'avez pas saisi le premier jour de paie
</t>
        </r>
      </text>
    </comment>
    <comment ref="J10" authorId="0" shapeId="0" xr:uid="{00000000-0006-0000-0500-000003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sz val="8"/>
            <color indexed="8"/>
            <rFont val="Tahoma"/>
            <family val="2"/>
          </rPr>
          <t xml:space="preserve"> si cette cellule est rouge c'est que vous n'avez pas saisi le dernier jour de paie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9" authorId="0" shapeId="0" xr:uid="{00000000-0006-0000-0600-000001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b/>
            <sz val="8"/>
            <color indexed="8"/>
            <rFont val="Tahoma"/>
            <family val="2"/>
          </rPr>
          <t xml:space="preserve"> : si cette cellule est sur fond rouge c'est que vous n'avez pas saisi l'effectif de l'entreprise
</t>
        </r>
      </text>
    </comment>
    <comment ref="G10" authorId="0" shapeId="0" xr:uid="{00000000-0006-0000-0600-000002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sz val="8"/>
            <color indexed="8"/>
            <rFont val="Tahoma"/>
            <family val="2"/>
          </rPr>
          <t xml:space="preserve"> si cette cellule est rouge c'est que vous n'avez pas saisi le premier jour de paie
</t>
        </r>
      </text>
    </comment>
    <comment ref="J10" authorId="0" shapeId="0" xr:uid="{00000000-0006-0000-0600-000003000000}">
      <text>
        <r>
          <rPr>
            <b/>
            <sz val="8"/>
            <color indexed="10"/>
            <rFont val="Tahoma"/>
            <family val="2"/>
          </rPr>
          <t>attention</t>
        </r>
        <r>
          <rPr>
            <sz val="8"/>
            <color indexed="8"/>
            <rFont val="Tahoma"/>
            <family val="2"/>
          </rPr>
          <t xml:space="preserve"> si cette cellule est rouge c'est que vous n'avez pas saisi le dernier jour de paie
</t>
        </r>
      </text>
    </comment>
  </commentList>
</comments>
</file>

<file path=xl/sharedStrings.xml><?xml version="1.0" encoding="utf-8"?>
<sst xmlns="http://schemas.openxmlformats.org/spreadsheetml/2006/main" count="297" uniqueCount="131">
  <si>
    <t xml:space="preserve">Prime forfaitaire d'astreinte </t>
  </si>
  <si>
    <t>Les heures d'intervention sont considérées comme du temps de travail effectif</t>
  </si>
  <si>
    <t xml:space="preserve">En considérant qu'il y a 1 h de pause déjeûner </t>
  </si>
  <si>
    <t xml:space="preserve">En considérant qu'il y a 1/2 h de pause déjeûner </t>
  </si>
  <si>
    <t xml:space="preserve">Heures d'astreinte </t>
  </si>
  <si>
    <t xml:space="preserve"> </t>
  </si>
  <si>
    <t>24 heures * 5 =</t>
  </si>
  <si>
    <t>24 heures * 5</t>
  </si>
  <si>
    <t xml:space="preserve">Temps de pause 1 h </t>
  </si>
  <si>
    <t xml:space="preserve">Temps de pause 0,5 H </t>
  </si>
  <si>
    <t>Intervention du 12/01</t>
  </si>
  <si>
    <t>Heures d'astreinte à rémunérer</t>
  </si>
  <si>
    <t xml:space="preserve">Taux horaire du salarié </t>
  </si>
  <si>
    <t xml:space="preserve">Payées à 30 % du taux horaire </t>
  </si>
  <si>
    <t>Taux heures d'astreinte</t>
  </si>
  <si>
    <t xml:space="preserve">Temps d'intervention </t>
  </si>
  <si>
    <t xml:space="preserve">Heures supplémentaires </t>
  </si>
  <si>
    <t>Taux horaire de base</t>
  </si>
  <si>
    <t>3100/151,67=</t>
  </si>
  <si>
    <t xml:space="preserve">Majoration de + 25 % </t>
  </si>
  <si>
    <t>Majoration HS</t>
  </si>
  <si>
    <t xml:space="preserve">Rémunération des temps d'intervention </t>
  </si>
  <si>
    <t xml:space="preserve">2,5 *25,55 = </t>
  </si>
  <si>
    <t xml:space="preserve">Concernant la prime d'astreinte en prenant le temps d'astreinte à cheval sur la semaine et le week-end le calcul donnait : </t>
  </si>
  <si>
    <t xml:space="preserve">Semaine du 11 au 15 inclus </t>
  </si>
  <si>
    <t>Un calcul des heures d'astreinte week end différent puisqu'il n'y avait pas de temps de travail effectif pendant le week-end</t>
  </si>
  <si>
    <t xml:space="preserve">Le principe du calcul restait identique. </t>
  </si>
  <si>
    <t xml:space="preserve">Temps de pause 1/2 heure </t>
  </si>
  <si>
    <t xml:space="preserve">Semaine </t>
  </si>
  <si>
    <t xml:space="preserve">Week-end </t>
  </si>
  <si>
    <t xml:space="preserve">Prime d'astreinte </t>
  </si>
  <si>
    <t xml:space="preserve">170 * 3/5 = </t>
  </si>
  <si>
    <t xml:space="preserve">3 *24 = </t>
  </si>
  <si>
    <t xml:space="preserve">3*7,5 = </t>
  </si>
  <si>
    <t xml:space="preserve">2*24 = </t>
  </si>
  <si>
    <t>Heures d'intervention</t>
  </si>
  <si>
    <t xml:space="preserve">Une proratisation de la prime  fixe d'astreinte en jours suivant que la période  d'astreinte   était sur semaine ou pendant le week-end </t>
  </si>
  <si>
    <t xml:space="preserve">Le montant de la prime forfaitaire d'astreinte est de 170  sur semaine et de 130 euros le week-end. </t>
  </si>
  <si>
    <t xml:space="preserve">Les heures d'astreinte sont rémunérées 30 % du taux horaire applicable au salarié </t>
  </si>
  <si>
    <t xml:space="preserve">Les temps d'intervention sont rémunérés comme des heures supplémentaires avec une majoration de + 25 % </t>
  </si>
  <si>
    <t xml:space="preserve">Un salarié est en astreinte entre le  Lundi 08/01  0 h et le Vendredi 12/01 24  h </t>
  </si>
  <si>
    <t xml:space="preserve">Il intervient le Vendredi  2h30 </t>
  </si>
  <si>
    <t xml:space="preserve">Envisagez le cas où le temps de pause est de 1/2 heure  et le temps de pause 1h </t>
  </si>
  <si>
    <t xml:space="preserve">La rémunération du salarié est de </t>
  </si>
  <si>
    <t>Salaire de base</t>
  </si>
  <si>
    <t xml:space="preserve">Prime de polyvalence </t>
  </si>
  <si>
    <t xml:space="preserve">Hypothése 1 </t>
  </si>
  <si>
    <t>Hypothése 2</t>
  </si>
  <si>
    <t xml:space="preserve">Vous supposerez que le temps de pause est de 1/2 heure par jour. </t>
  </si>
  <si>
    <t xml:space="preserve">le salarié n'est pas susceptible d'intervenir </t>
  </si>
  <si>
    <t xml:space="preserve">Nombre d'heures  pendant lesquelles </t>
  </si>
  <si>
    <t xml:space="preserve">Présentez le haut du bulletin dans chacune de ces 2 hypothèses </t>
  </si>
  <si>
    <t xml:space="preserve">Présentez le haut du bulletin </t>
  </si>
  <si>
    <t xml:space="preserve"> Salaire de base</t>
  </si>
  <si>
    <t>à</t>
  </si>
  <si>
    <t>HS à 10 %</t>
  </si>
  <si>
    <t xml:space="preserve"> H.S. à 25 %</t>
  </si>
  <si>
    <t xml:space="preserve"> H.S. à 50 %</t>
  </si>
  <si>
    <t xml:space="preserve">Prime de Polyvalence </t>
  </si>
  <si>
    <t xml:space="preserve">à </t>
  </si>
  <si>
    <t>Prime forfaitaire d'astreinte</t>
  </si>
  <si>
    <t>PLAFOND S.S.  :</t>
  </si>
  <si>
    <t>SALAIRE BRUT TOTAL</t>
  </si>
  <si>
    <t xml:space="preserve">          BULLETIN  DE  SALAIRE</t>
  </si>
  <si>
    <t>EMPLOYEUR</t>
  </si>
  <si>
    <t>SALARIE</t>
  </si>
  <si>
    <t>Nom :</t>
  </si>
  <si>
    <t xml:space="preserve">Le Prince de Toulouse </t>
  </si>
  <si>
    <t>BOURDON</t>
  </si>
  <si>
    <t>Adresse :</t>
  </si>
  <si>
    <t xml:space="preserve">2 Rue Norbet Casteret </t>
  </si>
  <si>
    <t>Prénom :</t>
  </si>
  <si>
    <t xml:space="preserve">DIDIER </t>
  </si>
  <si>
    <t xml:space="preserve">31000 Toulouse </t>
  </si>
  <si>
    <t>Emploi :</t>
  </si>
  <si>
    <t xml:space="preserve">Responsable qualité </t>
  </si>
  <si>
    <t>N° SIRET</t>
  </si>
  <si>
    <t xml:space="preserve">Coefficient </t>
  </si>
  <si>
    <t>Code APE</t>
  </si>
  <si>
    <t>86.90 B</t>
  </si>
  <si>
    <t>N° de S.S. :</t>
  </si>
  <si>
    <t>URSSAF</t>
  </si>
  <si>
    <t>Effectif</t>
  </si>
  <si>
    <t>Statut = C ou NC ou D</t>
  </si>
  <si>
    <t>C</t>
  </si>
  <si>
    <t xml:space="preserve">  PERIODE DU  :</t>
  </si>
  <si>
    <t>Au :</t>
  </si>
  <si>
    <t xml:space="preserve">Convention collective </t>
  </si>
  <si>
    <t xml:space="preserve">IDCC 959  BROCHURE JO 3114 </t>
  </si>
  <si>
    <t xml:space="preserve">Payé le </t>
  </si>
  <si>
    <t xml:space="preserve">Total des heures de la période d'astreinte </t>
  </si>
  <si>
    <t xml:space="preserve">Nombre d'heures  pendant lesquelles le salarié n'est pas susceptible d'intervenir </t>
  </si>
  <si>
    <t xml:space="preserve">Temps  d'astreinte théorique </t>
  </si>
  <si>
    <t xml:space="preserve">Temps d'astreinte théorique </t>
  </si>
  <si>
    <t xml:space="preserve">Le wek-end commence le Samedi à 0 h </t>
  </si>
  <si>
    <t xml:space="preserve">Total des heures sur la période du 11 au 12 et le 15 </t>
  </si>
  <si>
    <t xml:space="preserve">Temps de pause :   h </t>
  </si>
  <si>
    <t xml:space="preserve">Payées à      % du taux horaire </t>
  </si>
  <si>
    <t xml:space="preserve">Majoration de +      % </t>
  </si>
  <si>
    <t xml:space="preserve">( heures de travail +  temps de pause ) </t>
  </si>
  <si>
    <t xml:space="preserve">A </t>
  </si>
  <si>
    <t>B</t>
  </si>
  <si>
    <t>A-B</t>
  </si>
  <si>
    <t xml:space="preserve">A-B-C </t>
  </si>
  <si>
    <t>(Salaire de base + Primes liées au travail + Avantages en nature )/151,67</t>
  </si>
  <si>
    <t xml:space="preserve">Taux horaire du salarié * Pourcentage de rémunération des heures d'astreinte ( en fonction de l'énoncé) </t>
  </si>
  <si>
    <t xml:space="preserve">Indiquer le nombre d'heures d'intervention effective </t>
  </si>
  <si>
    <t xml:space="preserve">Reprendre le taux horaire calculé ci-dessus </t>
  </si>
  <si>
    <t>D</t>
  </si>
  <si>
    <t xml:space="preserve">Lors de l'examen si vous avez à traiter l'astreinte  vous pourrez utiliser la présentation suivante en l'adaptant éventuellement à l'énoncé proposé </t>
  </si>
  <si>
    <t>HEURES d'ASTREINTE ( sur le BP)</t>
  </si>
  <si>
    <t>E* (A-B -C)</t>
  </si>
  <si>
    <t xml:space="preserve">F </t>
  </si>
  <si>
    <t>F* G</t>
  </si>
  <si>
    <t xml:space="preserve">Interventions du ?  (jours de l'intervention ou des interventions) Indiquer le nombre d'heures d'intervention effective </t>
  </si>
  <si>
    <t>Appliquer la majoration prévue pour les heures supplémentaires ( si  + 25 % par exemple  multipliez le taux horaire par 1,25 , si + 10% multipliez le taux horaire par 1,1...)</t>
  </si>
  <si>
    <t xml:space="preserve">Taux horaire du salarié (2900+200)/151,67 </t>
  </si>
  <si>
    <t xml:space="preserve">Heures d'astreinte ( sur le BP)  77,5 * 6,13 Cf exemples  BP1 </t>
  </si>
  <si>
    <t xml:space="preserve">Heures d'astreinte ( sur le BP cf exemples BP 2) </t>
  </si>
  <si>
    <t xml:space="preserve">20,44 *1,25 </t>
  </si>
  <si>
    <t>A</t>
  </si>
  <si>
    <t xml:space="preserve">A - B -C </t>
  </si>
  <si>
    <t xml:space="preserve">Total 47+48 = 95 </t>
  </si>
  <si>
    <t xml:space="preserve">Voir présentation sur BP3 </t>
  </si>
  <si>
    <t>24 heures *            =</t>
  </si>
  <si>
    <t>E = D  *</t>
  </si>
  <si>
    <t xml:space="preserve">G = D  * </t>
  </si>
  <si>
    <t xml:space="preserve">Un salarié est en astreinte  sur la période du  Jeudi 11/ 01  0 h  au 15  minuit . </t>
  </si>
  <si>
    <t xml:space="preserve">Pour une  internvetion sur semaine </t>
  </si>
  <si>
    <t xml:space="preserve"> Taux heures d'astreinte (20,44 * 0,3) </t>
  </si>
  <si>
    <t>Ces heures d’astreinte sont réalisées hors des périodes de travail effectif.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</si>
</sst>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0"/>
    <numFmt numFmtId="166" formatCode="d\-mmm\-yyyy;@"/>
    <numFmt numFmtId="167" formatCode="_-* #,##0.000\ _€_-;\-* #,##0.00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color rgb="FF000000"/>
      <name val="Calibri"/>
      <family val="2"/>
    </font>
    <font>
      <sz val="8"/>
      <name val="Calibri"/>
      <family val="2"/>
      <charset val="1"/>
    </font>
    <font>
      <i/>
      <sz val="12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color indexed="10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dashed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dashed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/>
      <diagonal/>
    </border>
    <border>
      <left style="dashed">
        <color indexed="8"/>
      </left>
      <right style="dashed">
        <color indexed="8"/>
      </right>
      <top style="dashed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dashed">
        <color indexed="8"/>
      </right>
      <top style="thin">
        <color indexed="8"/>
      </top>
      <bottom/>
      <diagonal/>
    </border>
    <border>
      <left style="dashed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dashed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ashed">
        <color indexed="8"/>
      </right>
      <top style="hair">
        <color indexed="8"/>
      </top>
      <bottom style="hair">
        <color indexed="8"/>
      </bottom>
      <diagonal/>
    </border>
    <border>
      <left style="dashed">
        <color indexed="8"/>
      </left>
      <right/>
      <top/>
      <bottom/>
      <diagonal/>
    </border>
    <border>
      <left style="dashed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dashed">
        <color indexed="8"/>
      </right>
      <top style="hair">
        <color indexed="8"/>
      </top>
      <bottom style="thin">
        <color indexed="8"/>
      </bottom>
      <diagonal/>
    </border>
    <border>
      <left style="dashed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ashed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ashed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65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2" applyFont="1"/>
    <xf numFmtId="0" fontId="3" fillId="0" borderId="7" xfId="0" applyFont="1" applyBorder="1"/>
    <xf numFmtId="0" fontId="3" fillId="0" borderId="8" xfId="2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7" fillId="0" borderId="12" xfId="2" applyFont="1" applyBorder="1" applyAlignment="1">
      <alignment horizontal="center"/>
    </xf>
    <xf numFmtId="0" fontId="3" fillId="0" borderId="14" xfId="2" applyFont="1" applyBorder="1"/>
    <xf numFmtId="0" fontId="3" fillId="0" borderId="3" xfId="2" applyFont="1" applyBorder="1"/>
    <xf numFmtId="0" fontId="3" fillId="0" borderId="16" xfId="2" applyFont="1" applyBorder="1"/>
    <xf numFmtId="0" fontId="3" fillId="0" borderId="4" xfId="2" applyFont="1" applyBorder="1"/>
    <xf numFmtId="0" fontId="3" fillId="0" borderId="5" xfId="2" applyFont="1" applyBorder="1"/>
    <xf numFmtId="0" fontId="3" fillId="0" borderId="19" xfId="2" applyFont="1" applyBorder="1"/>
    <xf numFmtId="0" fontId="3" fillId="0" borderId="21" xfId="2" applyFont="1" applyBorder="1"/>
    <xf numFmtId="0" fontId="3" fillId="0" borderId="22" xfId="2" applyFont="1" applyBorder="1" applyAlignment="1">
      <alignment horizontal="right"/>
    </xf>
    <xf numFmtId="3" fontId="3" fillId="0" borderId="5" xfId="2" applyNumberFormat="1" applyFont="1" applyBorder="1"/>
    <xf numFmtId="0" fontId="3" fillId="0" borderId="4" xfId="2" applyFont="1" applyBorder="1" applyAlignment="1">
      <alignment horizontal="right"/>
    </xf>
    <xf numFmtId="1" fontId="0" fillId="0" borderId="0" xfId="0" applyNumberFormat="1" applyAlignment="1">
      <alignment horizontal="center" vertical="center"/>
    </xf>
    <xf numFmtId="3" fontId="3" fillId="0" borderId="6" xfId="2" applyNumberFormat="1" applyFont="1" applyBorder="1"/>
    <xf numFmtId="0" fontId="3" fillId="0" borderId="24" xfId="2" applyFont="1" applyBorder="1"/>
    <xf numFmtId="0" fontId="3" fillId="0" borderId="26" xfId="2" applyFont="1" applyBorder="1" applyAlignment="1">
      <alignment horizontal="right"/>
    </xf>
    <xf numFmtId="0" fontId="3" fillId="3" borderId="9" xfId="2" quotePrefix="1" applyFont="1" applyFill="1" applyBorder="1"/>
    <xf numFmtId="0" fontId="3" fillId="0" borderId="27" xfId="2" applyFont="1" applyBorder="1"/>
    <xf numFmtId="0" fontId="3" fillId="0" borderId="28" xfId="2" applyFont="1" applyBorder="1"/>
    <xf numFmtId="0" fontId="3" fillId="3" borderId="8" xfId="2" applyFont="1" applyFill="1" applyBorder="1" applyAlignment="1">
      <alignment horizontal="center"/>
    </xf>
    <xf numFmtId="0" fontId="3" fillId="0" borderId="29" xfId="2" applyFont="1" applyBorder="1"/>
    <xf numFmtId="0" fontId="3" fillId="0" borderId="30" xfId="2" applyFont="1" applyBorder="1"/>
    <xf numFmtId="0" fontId="3" fillId="0" borderId="30" xfId="2" applyFont="1" applyBorder="1" applyAlignment="1">
      <alignment horizontal="right"/>
    </xf>
    <xf numFmtId="166" fontId="3" fillId="0" borderId="30" xfId="2" applyNumberFormat="1" applyFont="1" applyBorder="1"/>
    <xf numFmtId="0" fontId="3" fillId="0" borderId="30" xfId="2" applyFont="1" applyBorder="1" applyAlignment="1">
      <alignment horizontal="center"/>
    </xf>
    <xf numFmtId="166" fontId="3" fillId="0" borderId="31" xfId="2" applyNumberFormat="1" applyFont="1" applyBorder="1"/>
    <xf numFmtId="14" fontId="0" fillId="0" borderId="0" xfId="0" applyNumberFormat="1"/>
    <xf numFmtId="4" fontId="3" fillId="0" borderId="38" xfId="2" applyNumberFormat="1" applyFont="1" applyBorder="1" applyAlignment="1">
      <alignment horizontal="center"/>
    </xf>
    <xf numFmtId="0" fontId="3" fillId="2" borderId="33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2" fontId="3" fillId="2" borderId="33" xfId="2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3" fillId="2" borderId="39" xfId="2" applyFont="1" applyFill="1" applyBorder="1" applyAlignment="1">
      <alignment horizontal="center" vertical="center" wrapText="1"/>
    </xf>
    <xf numFmtId="2" fontId="3" fillId="2" borderId="1" xfId="2" applyNumberFormat="1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167" fontId="3" fillId="3" borderId="1" xfId="1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4" fontId="3" fillId="0" borderId="38" xfId="2" applyNumberFormat="1" applyFont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4" borderId="4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7" fillId="0" borderId="0" xfId="0" applyFont="1"/>
    <xf numFmtId="0" fontId="15" fillId="0" borderId="1" xfId="0" applyFont="1" applyBorder="1"/>
    <xf numFmtId="0" fontId="15" fillId="4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0" fontId="15" fillId="0" borderId="1" xfId="0" applyFont="1" applyBorder="1" applyAlignment="1">
      <alignment horizontal="center"/>
    </xf>
    <xf numFmtId="0" fontId="19" fillId="0" borderId="1" xfId="0" applyFont="1" applyBorder="1"/>
    <xf numFmtId="0" fontId="3" fillId="0" borderId="34" xfId="2" applyFont="1" applyBorder="1" applyAlignment="1">
      <alignment horizontal="center"/>
    </xf>
    <xf numFmtId="0" fontId="3" fillId="0" borderId="12" xfId="2" applyFont="1" applyBorder="1" applyAlignment="1">
      <alignment horizontal="center"/>
    </xf>
    <xf numFmtId="14" fontId="11" fillId="0" borderId="35" xfId="0" applyNumberFormat="1" applyFont="1" applyBorder="1" applyAlignment="1">
      <alignment horizontal="center"/>
    </xf>
    <xf numFmtId="14" fontId="11" fillId="0" borderId="36" xfId="0" applyNumberFormat="1" applyFont="1" applyBorder="1" applyAlignment="1">
      <alignment horizontal="center"/>
    </xf>
    <xf numFmtId="14" fontId="11" fillId="0" borderId="37" xfId="0" applyNumberFormat="1" applyFont="1" applyBorder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39" xfId="2" applyFont="1" applyFill="1" applyBorder="1" applyAlignment="1">
      <alignment horizontal="center" vertical="center" wrapText="1"/>
    </xf>
    <xf numFmtId="0" fontId="3" fillId="0" borderId="18" xfId="2" applyFont="1" applyBorder="1"/>
    <xf numFmtId="0" fontId="3" fillId="3" borderId="20" xfId="2" applyFont="1" applyFill="1" applyBorder="1"/>
    <xf numFmtId="3" fontId="3" fillId="0" borderId="23" xfId="2" applyNumberFormat="1" applyFont="1" applyBorder="1"/>
    <xf numFmtId="0" fontId="3" fillId="3" borderId="25" xfId="2" applyFont="1" applyFill="1" applyBorder="1"/>
    <xf numFmtId="0" fontId="3" fillId="0" borderId="9" xfId="0" applyFont="1" applyBorder="1" applyAlignment="1">
      <alignment horizontal="center"/>
    </xf>
    <xf numFmtId="0" fontId="10" fillId="3" borderId="20" xfId="2" applyFont="1" applyFill="1" applyBorder="1"/>
    <xf numFmtId="0" fontId="11" fillId="3" borderId="20" xfId="2" applyFont="1" applyFill="1" applyBorder="1"/>
    <xf numFmtId="3" fontId="3" fillId="0" borderId="18" xfId="2" applyNumberFormat="1" applyFont="1" applyBorder="1" applyAlignment="1">
      <alignment horizontal="left"/>
    </xf>
    <xf numFmtId="0" fontId="8" fillId="0" borderId="10" xfId="2" applyFont="1" applyBorder="1" applyAlignment="1">
      <alignment horizontal="center"/>
    </xf>
    <xf numFmtId="0" fontId="8" fillId="0" borderId="11" xfId="2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13" xfId="2" applyFont="1" applyBorder="1" applyAlignment="1">
      <alignment horizontal="center"/>
    </xf>
    <xf numFmtId="0" fontId="3" fillId="0" borderId="15" xfId="2" applyFont="1" applyBorder="1"/>
    <xf numFmtId="0" fontId="4" fillId="3" borderId="17" xfId="2" applyFont="1" applyFill="1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</cellXfs>
  <cellStyles count="3">
    <cellStyle name="Milliers" xfId="1" builtinId="3"/>
    <cellStyle name="Normal" xfId="0" builtinId="0"/>
    <cellStyle name="Normal_LAMA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16</xdr:row>
      <xdr:rowOff>9525</xdr:rowOff>
    </xdr:from>
    <xdr:to>
      <xdr:col>2</xdr:col>
      <xdr:colOff>314325</xdr:colOff>
      <xdr:row>16</xdr:row>
      <xdr:rowOff>323850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 flipV="1">
          <a:off x="2057400" y="7353300"/>
          <a:ext cx="285750" cy="3143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16</xdr:row>
      <xdr:rowOff>19050</xdr:rowOff>
    </xdr:from>
    <xdr:to>
      <xdr:col>5</xdr:col>
      <xdr:colOff>142875</xdr:colOff>
      <xdr:row>16</xdr:row>
      <xdr:rowOff>552450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 flipV="1">
          <a:off x="2647950" y="7362825"/>
          <a:ext cx="1809750" cy="533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552450</xdr:colOff>
      <xdr:row>14</xdr:row>
      <xdr:rowOff>19050</xdr:rowOff>
    </xdr:from>
    <xdr:to>
      <xdr:col>5</xdr:col>
      <xdr:colOff>533400</xdr:colOff>
      <xdr:row>22</xdr:row>
      <xdr:rowOff>38100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 flipV="1">
          <a:off x="4105275" y="6829425"/>
          <a:ext cx="742950" cy="3524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1924050</xdr:colOff>
      <xdr:row>23</xdr:row>
      <xdr:rowOff>200025</xdr:rowOff>
    </xdr:from>
    <xdr:to>
      <xdr:col>4</xdr:col>
      <xdr:colOff>28575</xdr:colOff>
      <xdr:row>24</xdr:row>
      <xdr:rowOff>161925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flipV="1">
          <a:off x="2209800" y="5753100"/>
          <a:ext cx="3057525" cy="304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60</xdr:row>
      <xdr:rowOff>76200</xdr:rowOff>
    </xdr:from>
    <xdr:to>
      <xdr:col>6</xdr:col>
      <xdr:colOff>1390650</xdr:colOff>
      <xdr:row>60</xdr:row>
      <xdr:rowOff>76201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 flipV="1">
          <a:off x="6057900" y="13077825"/>
          <a:ext cx="1781175" cy="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opLeftCell="A7" workbookViewId="0">
      <selection activeCell="C20" sqref="C20"/>
    </sheetView>
  </sheetViews>
  <sheetFormatPr baseColWidth="10" defaultRowHeight="14.4" x14ac:dyDescent="0.3"/>
  <cols>
    <col min="1" max="1" width="13.44140625" customWidth="1"/>
    <col min="4" max="4" width="13" customWidth="1"/>
    <col min="7" max="10" width="19.109375" customWidth="1"/>
  </cols>
  <sheetData>
    <row r="1" spans="1:16" ht="17.399999999999999" x14ac:dyDescent="0.3">
      <c r="A1" s="84" t="s">
        <v>63</v>
      </c>
      <c r="B1" s="84"/>
      <c r="C1" s="84"/>
      <c r="D1" s="84"/>
      <c r="E1" s="85"/>
      <c r="F1" s="85"/>
      <c r="G1" s="85"/>
      <c r="H1" s="85"/>
      <c r="I1" s="85"/>
      <c r="J1" s="85"/>
    </row>
    <row r="2" spans="1:16" ht="16.2" x14ac:dyDescent="0.35">
      <c r="A2" s="86" t="s">
        <v>64</v>
      </c>
      <c r="B2" s="86"/>
      <c r="C2" s="86"/>
      <c r="D2" s="86"/>
      <c r="E2" s="12"/>
      <c r="F2" s="87" t="s">
        <v>65</v>
      </c>
      <c r="G2" s="87"/>
      <c r="H2" s="87"/>
      <c r="I2" s="87"/>
      <c r="J2" s="87"/>
    </row>
    <row r="3" spans="1:16" x14ac:dyDescent="0.3">
      <c r="A3" s="13" t="s">
        <v>66</v>
      </c>
      <c r="B3" s="88" t="s">
        <v>67</v>
      </c>
      <c r="C3" s="88"/>
      <c r="D3" s="88"/>
      <c r="E3" s="14"/>
      <c r="F3" s="15" t="s">
        <v>66</v>
      </c>
      <c r="G3" s="89" t="s">
        <v>68</v>
      </c>
      <c r="H3" s="89"/>
      <c r="I3" s="89"/>
      <c r="J3" s="89"/>
    </row>
    <row r="4" spans="1:16" x14ac:dyDescent="0.3">
      <c r="A4" s="16" t="s">
        <v>69</v>
      </c>
      <c r="B4" s="76" t="s">
        <v>70</v>
      </c>
      <c r="C4" s="76"/>
      <c r="D4" s="76"/>
      <c r="E4" s="17"/>
      <c r="F4" s="18" t="s">
        <v>71</v>
      </c>
      <c r="G4" s="81" t="s">
        <v>72</v>
      </c>
      <c r="H4" s="81"/>
      <c r="I4" s="81"/>
      <c r="J4" s="81"/>
    </row>
    <row r="5" spans="1:16" x14ac:dyDescent="0.3">
      <c r="A5" s="19"/>
      <c r="B5" s="76" t="s">
        <v>73</v>
      </c>
      <c r="C5" s="76"/>
      <c r="D5" s="76"/>
      <c r="E5" s="17"/>
      <c r="F5" s="18" t="s">
        <v>74</v>
      </c>
      <c r="G5" s="82" t="s">
        <v>75</v>
      </c>
      <c r="H5" s="82"/>
      <c r="I5" s="82"/>
      <c r="J5" s="82"/>
    </row>
    <row r="6" spans="1:16" x14ac:dyDescent="0.3">
      <c r="A6" s="20" t="s">
        <v>76</v>
      </c>
      <c r="B6" s="83">
        <v>448784900</v>
      </c>
      <c r="C6" s="83"/>
      <c r="D6" s="83"/>
      <c r="E6" s="21"/>
      <c r="F6" s="18" t="s">
        <v>77</v>
      </c>
      <c r="G6" s="82">
        <v>310</v>
      </c>
      <c r="H6" s="82"/>
      <c r="I6" s="82"/>
      <c r="J6" s="82"/>
    </row>
    <row r="7" spans="1:16" x14ac:dyDescent="0.3">
      <c r="A7" s="22" t="s">
        <v>78</v>
      </c>
      <c r="B7" s="76" t="s">
        <v>79</v>
      </c>
      <c r="C7" s="76"/>
      <c r="D7" s="76"/>
      <c r="E7" s="17"/>
      <c r="F7" s="18" t="s">
        <v>80</v>
      </c>
      <c r="G7" s="77"/>
      <c r="H7" s="77"/>
      <c r="I7" s="77"/>
      <c r="J7" s="77"/>
      <c r="L7" s="23"/>
    </row>
    <row r="8" spans="1:16" x14ac:dyDescent="0.3">
      <c r="A8" s="22" t="s">
        <v>81</v>
      </c>
      <c r="B8" s="78"/>
      <c r="C8" s="78"/>
      <c r="D8" s="78"/>
      <c r="E8" s="24"/>
      <c r="F8" s="25" t="s">
        <v>69</v>
      </c>
      <c r="G8" s="79"/>
      <c r="H8" s="79"/>
      <c r="I8" s="79"/>
      <c r="J8" s="79"/>
    </row>
    <row r="9" spans="1:16" x14ac:dyDescent="0.3">
      <c r="A9" s="26" t="s">
        <v>82</v>
      </c>
      <c r="B9" s="27">
        <v>140</v>
      </c>
      <c r="C9" s="28"/>
      <c r="D9" s="29"/>
      <c r="E9" s="29"/>
      <c r="F9" s="80" t="s">
        <v>83</v>
      </c>
      <c r="G9" s="80"/>
      <c r="H9" s="80"/>
      <c r="I9" s="30" t="s">
        <v>84</v>
      </c>
      <c r="J9" s="31"/>
    </row>
    <row r="10" spans="1:16" x14ac:dyDescent="0.3">
      <c r="A10" s="26"/>
      <c r="B10" s="32"/>
      <c r="C10" s="8"/>
      <c r="D10" s="8"/>
      <c r="E10" s="8"/>
      <c r="F10" s="33" t="s">
        <v>85</v>
      </c>
      <c r="G10" s="34"/>
      <c r="H10" s="32"/>
      <c r="I10" s="35" t="s">
        <v>86</v>
      </c>
      <c r="J10" s="36"/>
    </row>
    <row r="11" spans="1:16" x14ac:dyDescent="0.3">
      <c r="A11" s="69" t="s">
        <v>87</v>
      </c>
      <c r="B11" s="70"/>
      <c r="C11" s="71" t="s">
        <v>88</v>
      </c>
      <c r="D11" s="72"/>
      <c r="E11" s="73"/>
      <c r="F11" s="8" t="s">
        <v>89</v>
      </c>
      <c r="G11" s="37"/>
    </row>
    <row r="12" spans="1:16" ht="33.75" customHeight="1" x14ac:dyDescent="0.3">
      <c r="A12" s="74" t="s">
        <v>53</v>
      </c>
      <c r="B12" s="74"/>
      <c r="C12" s="74"/>
      <c r="D12" s="74"/>
      <c r="E12" s="74"/>
      <c r="F12" s="74"/>
      <c r="G12" s="39">
        <v>151.66999999999999</v>
      </c>
      <c r="H12" s="40" t="s">
        <v>54</v>
      </c>
      <c r="I12" s="41">
        <f>ROUND(J12/G12,2)</f>
        <v>19.12</v>
      </c>
      <c r="J12" s="45">
        <v>2900</v>
      </c>
    </row>
    <row r="13" spans="1:16" ht="33.75" customHeight="1" x14ac:dyDescent="0.3">
      <c r="A13" s="74" t="s">
        <v>58</v>
      </c>
      <c r="B13" s="74"/>
      <c r="C13" s="74"/>
      <c r="D13" s="74"/>
      <c r="E13" s="74"/>
      <c r="F13" s="74"/>
      <c r="G13" s="39"/>
      <c r="H13" s="40" t="s">
        <v>54</v>
      </c>
      <c r="I13" s="41"/>
      <c r="J13" s="45">
        <v>200</v>
      </c>
      <c r="L13" s="90"/>
      <c r="M13" s="90"/>
      <c r="N13" s="1"/>
      <c r="O13" s="2"/>
      <c r="P13" s="1"/>
    </row>
    <row r="14" spans="1:16" ht="33.75" customHeight="1" x14ac:dyDescent="0.3">
      <c r="A14" s="74" t="s">
        <v>55</v>
      </c>
      <c r="B14" s="74"/>
      <c r="C14" s="74"/>
      <c r="D14" s="74"/>
      <c r="E14" s="74"/>
      <c r="F14" s="74"/>
      <c r="G14" s="39"/>
      <c r="H14" s="40" t="s">
        <v>54</v>
      </c>
      <c r="I14" s="41"/>
      <c r="J14" s="45"/>
      <c r="L14" s="3"/>
      <c r="M14" s="3"/>
      <c r="N14" s="1"/>
      <c r="O14" s="2"/>
      <c r="P14" s="1"/>
    </row>
    <row r="15" spans="1:16" ht="33.75" customHeight="1" x14ac:dyDescent="0.3">
      <c r="A15" s="74" t="s">
        <v>56</v>
      </c>
      <c r="B15" s="74"/>
      <c r="C15" s="74"/>
      <c r="D15" s="74"/>
      <c r="E15" s="74"/>
      <c r="F15" s="74"/>
      <c r="G15" s="39"/>
      <c r="H15" s="40" t="s">
        <v>54</v>
      </c>
      <c r="I15" s="41"/>
      <c r="J15" s="45"/>
      <c r="L15" s="91"/>
      <c r="M15" s="91"/>
      <c r="O15" s="4"/>
      <c r="P15" s="5"/>
    </row>
    <row r="16" spans="1:16" ht="33.75" customHeight="1" x14ac:dyDescent="0.3">
      <c r="A16" s="74" t="s">
        <v>57</v>
      </c>
      <c r="B16" s="74"/>
      <c r="C16" s="74"/>
      <c r="D16" s="74"/>
      <c r="E16" s="74"/>
      <c r="F16" s="74"/>
      <c r="G16" s="39"/>
      <c r="H16" s="40" t="s">
        <v>54</v>
      </c>
      <c r="I16" s="41"/>
      <c r="J16" s="45"/>
      <c r="L16" s="91"/>
      <c r="M16" s="91"/>
      <c r="O16" s="4"/>
      <c r="P16" s="5"/>
    </row>
    <row r="17" spans="1:16" ht="33.75" customHeight="1" x14ac:dyDescent="0.3">
      <c r="A17" s="74" t="s">
        <v>60</v>
      </c>
      <c r="B17" s="74"/>
      <c r="C17" s="74"/>
      <c r="D17" s="74"/>
      <c r="E17" s="74"/>
      <c r="F17" s="74"/>
      <c r="G17" s="47"/>
      <c r="H17" s="40" t="s">
        <v>59</v>
      </c>
      <c r="I17" s="47"/>
      <c r="J17" s="45"/>
      <c r="L17" s="90"/>
      <c r="M17" s="90"/>
      <c r="N17" s="6"/>
      <c r="O17" s="7"/>
      <c r="P17" s="5"/>
    </row>
    <row r="18" spans="1:16" ht="33.75" customHeight="1" x14ac:dyDescent="0.3">
      <c r="A18" s="74" t="s">
        <v>4</v>
      </c>
      <c r="B18" s="74"/>
      <c r="C18" s="74"/>
      <c r="D18" s="75"/>
      <c r="E18" s="75"/>
      <c r="F18" s="75"/>
      <c r="G18" s="48"/>
      <c r="H18" s="43" t="s">
        <v>54</v>
      </c>
      <c r="I18" s="48"/>
      <c r="J18" s="45"/>
    </row>
    <row r="19" spans="1:16" ht="19.5" customHeight="1" x14ac:dyDescent="0.3">
      <c r="A19" s="9"/>
      <c r="B19" s="10" t="s">
        <v>61</v>
      </c>
      <c r="C19" s="38">
        <v>3864</v>
      </c>
      <c r="D19" s="92" t="s">
        <v>62</v>
      </c>
      <c r="E19" s="92"/>
      <c r="F19" s="92"/>
      <c r="G19" s="92"/>
      <c r="H19" s="92"/>
      <c r="I19" s="92"/>
      <c r="J19" s="11"/>
    </row>
  </sheetData>
  <mergeCells count="30">
    <mergeCell ref="L13:M13"/>
    <mergeCell ref="L15:M15"/>
    <mergeCell ref="L16:M16"/>
    <mergeCell ref="L17:M17"/>
    <mergeCell ref="D19:I19"/>
    <mergeCell ref="A1:J1"/>
    <mergeCell ref="A2:D2"/>
    <mergeCell ref="F2:J2"/>
    <mergeCell ref="B3:D3"/>
    <mergeCell ref="G3:J3"/>
    <mergeCell ref="B4:D4"/>
    <mergeCell ref="G4:J4"/>
    <mergeCell ref="B5:D5"/>
    <mergeCell ref="G5:J5"/>
    <mergeCell ref="B6:D6"/>
    <mergeCell ref="G6:J6"/>
    <mergeCell ref="B7:D7"/>
    <mergeCell ref="G7:J7"/>
    <mergeCell ref="B8:D8"/>
    <mergeCell ref="G8:J8"/>
    <mergeCell ref="F9:H9"/>
    <mergeCell ref="A11:B11"/>
    <mergeCell ref="C11:E11"/>
    <mergeCell ref="A18:F18"/>
    <mergeCell ref="A12:F12"/>
    <mergeCell ref="A13:F13"/>
    <mergeCell ref="A14:F14"/>
    <mergeCell ref="A15:F15"/>
    <mergeCell ref="A16:F16"/>
    <mergeCell ref="A17:F17"/>
  </mergeCells>
  <dataValidations count="2">
    <dataValidation operator="equal" allowBlank="1" showErrorMessage="1" errorTitle="Smic minimum" error="attention tatal brut au minimum égal au smic pour 151,67 h" sqref="J19" xr:uid="{00000000-0002-0000-0000-000000000000}">
      <formula1>0</formula1>
      <formula2>0</formula2>
    </dataValidation>
    <dataValidation type="list" errorStyle="warning" operator="equal" showInputMessage="1" showErrorMessage="1" errorTitle="erreur" error="utiliser la liste déroulante" promptTitle="attention" prompt="Si cette cellule est rouge c'est que vous n'avez pas choisi le statut du salarié dans la liste déroulante._x000a_C= cadre_x000a_NC= non cadre_x000a_D= dirigeant" sqref="I9" xr:uid="{00000000-0002-0000-0000-000001000000}">
      <formula1>$M$3:$M$5</formula1>
      <formula2>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9"/>
  <sheetViews>
    <sheetView tabSelected="1" workbookViewId="0">
      <selection activeCell="I5" sqref="I5"/>
    </sheetView>
  </sheetViews>
  <sheetFormatPr baseColWidth="10" defaultRowHeight="15.6" x14ac:dyDescent="0.3"/>
  <cols>
    <col min="1" max="1" width="19.44140625" style="53" customWidth="1"/>
    <col min="2" max="16384" width="11.5546875" style="53"/>
  </cols>
  <sheetData>
    <row r="3" spans="1:9" x14ac:dyDescent="0.3">
      <c r="B3" s="53" t="s">
        <v>37</v>
      </c>
    </row>
    <row r="5" spans="1:9" x14ac:dyDescent="0.3">
      <c r="B5" s="53" t="s">
        <v>38</v>
      </c>
      <c r="I5" s="105" t="s">
        <v>130</v>
      </c>
    </row>
    <row r="7" spans="1:9" x14ac:dyDescent="0.3">
      <c r="B7" s="53" t="s">
        <v>39</v>
      </c>
    </row>
    <row r="9" spans="1:9" x14ac:dyDescent="0.3">
      <c r="A9" s="54" t="s">
        <v>46</v>
      </c>
      <c r="B9" s="53" t="s">
        <v>40</v>
      </c>
    </row>
    <row r="11" spans="1:9" x14ac:dyDescent="0.3">
      <c r="B11" s="53" t="s">
        <v>41</v>
      </c>
    </row>
    <row r="13" spans="1:9" x14ac:dyDescent="0.3">
      <c r="C13" s="53" t="s">
        <v>42</v>
      </c>
    </row>
    <row r="15" spans="1:9" x14ac:dyDescent="0.3">
      <c r="B15" s="53" t="s">
        <v>43</v>
      </c>
    </row>
    <row r="17" spans="1:6" x14ac:dyDescent="0.3">
      <c r="D17" s="53" t="s">
        <v>44</v>
      </c>
      <c r="F17" s="53">
        <v>2900</v>
      </c>
    </row>
    <row r="18" spans="1:6" x14ac:dyDescent="0.3">
      <c r="D18" s="53" t="s">
        <v>45</v>
      </c>
      <c r="F18" s="53">
        <v>200</v>
      </c>
    </row>
    <row r="20" spans="1:6" x14ac:dyDescent="0.3">
      <c r="B20" s="53" t="s">
        <v>51</v>
      </c>
    </row>
    <row r="22" spans="1:6" x14ac:dyDescent="0.3">
      <c r="A22" s="54" t="s">
        <v>47</v>
      </c>
      <c r="B22" s="53" t="s">
        <v>127</v>
      </c>
    </row>
    <row r="23" spans="1:6" x14ac:dyDescent="0.3">
      <c r="B23" s="53" t="s">
        <v>94</v>
      </c>
    </row>
    <row r="25" spans="1:6" x14ac:dyDescent="0.3">
      <c r="B25" s="53" t="s">
        <v>41</v>
      </c>
    </row>
    <row r="27" spans="1:6" x14ac:dyDescent="0.3">
      <c r="B27" s="53" t="s">
        <v>48</v>
      </c>
    </row>
    <row r="29" spans="1:6" x14ac:dyDescent="0.3">
      <c r="B29" s="53" t="s">
        <v>52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7"/>
  <sheetViews>
    <sheetView topLeftCell="A19" workbookViewId="0">
      <selection activeCell="C3" sqref="C3:D3"/>
    </sheetView>
  </sheetViews>
  <sheetFormatPr baseColWidth="10" defaultRowHeight="15.6" x14ac:dyDescent="0.3"/>
  <cols>
    <col min="1" max="1" width="11.5546875" style="53"/>
    <col min="2" max="2" width="10.5546875" style="53" customWidth="1"/>
    <col min="3" max="4" width="11.5546875" style="53"/>
    <col min="5" max="5" width="19.33203125" style="53" customWidth="1"/>
    <col min="6" max="8" width="11.5546875" style="53"/>
    <col min="9" max="9" width="17.5546875" style="53" customWidth="1"/>
    <col min="10" max="10" width="11.5546875" style="53"/>
    <col min="11" max="11" width="11.44140625" style="53" hidden="1" customWidth="1"/>
    <col min="12" max="16384" width="11.5546875" style="53"/>
  </cols>
  <sheetData>
    <row r="1" spans="2:10" x14ac:dyDescent="0.3">
      <c r="B1" s="93" t="s">
        <v>109</v>
      </c>
      <c r="C1" s="93"/>
      <c r="D1" s="93"/>
      <c r="E1" s="93"/>
      <c r="F1" s="93"/>
      <c r="G1" s="93"/>
      <c r="H1" s="93"/>
      <c r="I1" s="93"/>
      <c r="J1" s="93"/>
    </row>
    <row r="2" spans="2:10" x14ac:dyDescent="0.3">
      <c r="B2" s="93"/>
      <c r="C2" s="93"/>
      <c r="D2" s="93"/>
      <c r="E2" s="93"/>
      <c r="F2" s="93"/>
      <c r="G2" s="93"/>
      <c r="H2" s="93"/>
      <c r="I2" s="93"/>
      <c r="J2" s="93"/>
    </row>
    <row r="3" spans="2:10" ht="61.5" customHeight="1" x14ac:dyDescent="0.3">
      <c r="B3" s="56" t="s">
        <v>90</v>
      </c>
      <c r="C3" s="94" t="s">
        <v>124</v>
      </c>
      <c r="D3" s="94"/>
      <c r="E3" s="56"/>
      <c r="F3" s="57" t="s">
        <v>100</v>
      </c>
    </row>
    <row r="4" spans="2:10" ht="21.75" customHeight="1" x14ac:dyDescent="0.3"/>
    <row r="5" spans="2:10" ht="50.25" customHeight="1" x14ac:dyDescent="0.3">
      <c r="B5" s="93" t="s">
        <v>96</v>
      </c>
      <c r="C5" s="95" t="s">
        <v>91</v>
      </c>
      <c r="D5" s="96"/>
      <c r="E5" s="102"/>
      <c r="F5" s="99" t="s">
        <v>99</v>
      </c>
      <c r="G5" s="101"/>
    </row>
    <row r="6" spans="2:10" ht="50.25" customHeight="1" x14ac:dyDescent="0.3">
      <c r="B6" s="93"/>
      <c r="C6" s="97"/>
      <c r="D6" s="98"/>
      <c r="E6" s="94"/>
      <c r="F6" s="58" t="s">
        <v>101</v>
      </c>
    </row>
    <row r="7" spans="2:10" ht="21.75" customHeight="1" x14ac:dyDescent="0.3">
      <c r="B7" s="93"/>
    </row>
    <row r="8" spans="2:10" ht="50.25" customHeight="1" x14ac:dyDescent="0.3">
      <c r="B8" s="93"/>
      <c r="C8" s="101" t="s">
        <v>92</v>
      </c>
      <c r="D8" s="93"/>
      <c r="E8" s="55"/>
      <c r="F8" s="58" t="s">
        <v>102</v>
      </c>
    </row>
    <row r="9" spans="2:10" ht="22.5" customHeight="1" x14ac:dyDescent="0.3">
      <c r="B9" s="93"/>
    </row>
    <row r="10" spans="2:10" ht="85.5" customHeight="1" x14ac:dyDescent="0.3">
      <c r="B10" s="93"/>
      <c r="C10" s="101" t="s">
        <v>114</v>
      </c>
      <c r="D10" s="93"/>
      <c r="E10" s="55"/>
      <c r="F10" s="58" t="s">
        <v>84</v>
      </c>
    </row>
    <row r="11" spans="2:10" ht="27.75" customHeight="1" x14ac:dyDescent="0.3">
      <c r="B11" s="93"/>
    </row>
    <row r="12" spans="2:10" ht="50.25" customHeight="1" x14ac:dyDescent="0.3">
      <c r="B12" s="93"/>
      <c r="C12" s="101" t="s">
        <v>11</v>
      </c>
      <c r="D12" s="93"/>
      <c r="E12" s="55"/>
      <c r="F12" s="58" t="s">
        <v>103</v>
      </c>
    </row>
    <row r="13" spans="2:10" ht="25.5" customHeight="1" x14ac:dyDescent="0.3">
      <c r="B13" s="93"/>
    </row>
    <row r="14" spans="2:10" ht="50.25" customHeight="1" x14ac:dyDescent="0.3">
      <c r="B14" s="93"/>
      <c r="C14" s="101" t="s">
        <v>12</v>
      </c>
      <c r="D14" s="93"/>
      <c r="E14" s="55"/>
      <c r="F14" s="99" t="s">
        <v>104</v>
      </c>
      <c r="G14" s="100"/>
      <c r="H14" s="101"/>
      <c r="I14" s="58" t="s">
        <v>108</v>
      </c>
    </row>
    <row r="15" spans="2:10" ht="27" customHeight="1" x14ac:dyDescent="0.3">
      <c r="B15" s="93"/>
      <c r="C15" s="59"/>
      <c r="D15" s="59"/>
    </row>
    <row r="16" spans="2:10" ht="50.25" customHeight="1" x14ac:dyDescent="0.3">
      <c r="B16" s="93"/>
      <c r="C16" s="101" t="s">
        <v>14</v>
      </c>
      <c r="D16" s="93"/>
      <c r="E16" s="55"/>
      <c r="F16" s="99" t="s">
        <v>105</v>
      </c>
      <c r="G16" s="100"/>
      <c r="H16" s="101"/>
      <c r="I16" s="58" t="s">
        <v>125</v>
      </c>
    </row>
    <row r="17" spans="1:11" ht="50.25" customHeight="1" x14ac:dyDescent="0.3">
      <c r="B17" s="60" t="s">
        <v>97</v>
      </c>
    </row>
    <row r="18" spans="1:11" ht="50.25" customHeight="1" x14ac:dyDescent="0.3">
      <c r="B18" s="60"/>
      <c r="C18" s="93" t="s">
        <v>110</v>
      </c>
      <c r="D18" s="93"/>
      <c r="E18" s="55"/>
      <c r="F18" s="55" t="s">
        <v>111</v>
      </c>
    </row>
    <row r="19" spans="1:11" ht="50.25" customHeight="1" x14ac:dyDescent="0.3">
      <c r="B19" s="54" t="s">
        <v>15</v>
      </c>
    </row>
    <row r="20" spans="1:11" ht="24" customHeight="1" x14ac:dyDescent="0.3"/>
    <row r="21" spans="1:11" ht="50.25" customHeight="1" x14ac:dyDescent="0.3">
      <c r="C21" s="93" t="s">
        <v>16</v>
      </c>
      <c r="D21" s="93"/>
      <c r="E21" s="61"/>
      <c r="F21" s="62" t="s">
        <v>112</v>
      </c>
      <c r="G21" s="99" t="s">
        <v>106</v>
      </c>
      <c r="H21" s="100"/>
      <c r="I21" s="100"/>
      <c r="J21" s="100"/>
      <c r="K21" s="101"/>
    </row>
    <row r="22" spans="1:11" ht="24" customHeight="1" x14ac:dyDescent="0.3"/>
    <row r="23" spans="1:11" ht="50.25" customHeight="1" x14ac:dyDescent="0.3">
      <c r="C23" s="93" t="s">
        <v>17</v>
      </c>
      <c r="D23" s="93"/>
      <c r="E23" s="61"/>
      <c r="F23" s="62" t="s">
        <v>108</v>
      </c>
      <c r="G23" s="99" t="s">
        <v>107</v>
      </c>
      <c r="H23" s="100"/>
      <c r="I23" s="100"/>
      <c r="J23" s="100"/>
      <c r="K23" s="101"/>
    </row>
    <row r="24" spans="1:11" ht="25.5" customHeight="1" x14ac:dyDescent="0.3"/>
    <row r="25" spans="1:11" ht="50.25" customHeight="1" x14ac:dyDescent="0.3">
      <c r="A25" s="93" t="s">
        <v>98</v>
      </c>
      <c r="B25" s="93"/>
      <c r="C25" s="93" t="s">
        <v>20</v>
      </c>
      <c r="D25" s="93"/>
      <c r="E25" s="61"/>
      <c r="F25" s="62" t="s">
        <v>126</v>
      </c>
      <c r="G25" s="99" t="s">
        <v>115</v>
      </c>
      <c r="H25" s="100"/>
      <c r="I25" s="100"/>
      <c r="J25" s="100"/>
      <c r="K25" s="101"/>
    </row>
    <row r="26" spans="1:11" ht="22.5" customHeight="1" x14ac:dyDescent="0.3"/>
    <row r="27" spans="1:11" ht="50.25" customHeight="1" x14ac:dyDescent="0.3">
      <c r="C27" s="93" t="s">
        <v>21</v>
      </c>
      <c r="D27" s="93"/>
      <c r="E27" s="61"/>
      <c r="F27" s="62" t="s">
        <v>113</v>
      </c>
    </row>
  </sheetData>
  <mergeCells count="22">
    <mergeCell ref="C25:D25"/>
    <mergeCell ref="F14:H14"/>
    <mergeCell ref="F16:H16"/>
    <mergeCell ref="C8:D8"/>
    <mergeCell ref="C10:D10"/>
    <mergeCell ref="C12:D12"/>
    <mergeCell ref="B1:J2"/>
    <mergeCell ref="A25:B25"/>
    <mergeCell ref="C27:D27"/>
    <mergeCell ref="C3:D3"/>
    <mergeCell ref="B5:B16"/>
    <mergeCell ref="C5:D6"/>
    <mergeCell ref="C21:D21"/>
    <mergeCell ref="C23:D23"/>
    <mergeCell ref="G21:K21"/>
    <mergeCell ref="G23:K23"/>
    <mergeCell ref="G25:K25"/>
    <mergeCell ref="C18:D18"/>
    <mergeCell ref="E5:E6"/>
    <mergeCell ref="C14:D14"/>
    <mergeCell ref="C16:D16"/>
    <mergeCell ref="F5:G5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65"/>
  <sheetViews>
    <sheetView topLeftCell="A44" workbookViewId="0">
      <selection activeCell="L23" sqref="L23"/>
    </sheetView>
  </sheetViews>
  <sheetFormatPr baseColWidth="10" defaultRowHeight="15.6" x14ac:dyDescent="0.3"/>
  <cols>
    <col min="1" max="1" width="4.33203125" style="53" customWidth="1"/>
    <col min="2" max="2" width="42.5546875" style="53" customWidth="1"/>
    <col min="3" max="3" width="11.5546875" style="53"/>
    <col min="4" max="4" width="20.33203125" style="53" customWidth="1"/>
    <col min="5" max="5" width="11.5546875" style="53"/>
    <col min="6" max="6" width="2.77734375" style="53" customWidth="1"/>
    <col min="7" max="7" width="21.109375" style="53" customWidth="1"/>
    <col min="8" max="9" width="11.5546875" style="53"/>
    <col min="10" max="10" width="11.44140625" style="53" customWidth="1"/>
    <col min="11" max="16384" width="11.5546875" style="53"/>
  </cols>
  <sheetData>
    <row r="2" spans="2:11" ht="29.25" customHeight="1" x14ac:dyDescent="0.3">
      <c r="B2" s="63" t="s">
        <v>0</v>
      </c>
      <c r="E2" s="55">
        <v>170</v>
      </c>
      <c r="G2" s="93" t="s">
        <v>128</v>
      </c>
      <c r="H2" s="93"/>
    </row>
    <row r="5" spans="2:11" x14ac:dyDescent="0.3">
      <c r="B5" s="53" t="s">
        <v>1</v>
      </c>
    </row>
    <row r="7" spans="2:11" x14ac:dyDescent="0.3">
      <c r="B7" s="54" t="s">
        <v>2</v>
      </c>
      <c r="H7" s="54" t="s">
        <v>3</v>
      </c>
    </row>
    <row r="9" spans="2:11" x14ac:dyDescent="0.3">
      <c r="B9" s="64" t="s">
        <v>4</v>
      </c>
      <c r="C9" s="53" t="s">
        <v>5</v>
      </c>
      <c r="H9" s="53" t="s">
        <v>4</v>
      </c>
    </row>
    <row r="10" spans="2:11" x14ac:dyDescent="0.3">
      <c r="B10" s="64"/>
    </row>
    <row r="11" spans="2:11" ht="36.75" customHeight="1" x14ac:dyDescent="0.3">
      <c r="B11" s="58" t="s">
        <v>90</v>
      </c>
      <c r="C11" s="93" t="s">
        <v>6</v>
      </c>
      <c r="D11" s="93"/>
      <c r="E11" s="55">
        <f>5*24</f>
        <v>120</v>
      </c>
      <c r="F11" s="65"/>
      <c r="H11" s="93" t="s">
        <v>7</v>
      </c>
      <c r="I11" s="93"/>
      <c r="J11" s="93"/>
      <c r="K11" s="55">
        <v>120</v>
      </c>
    </row>
    <row r="13" spans="2:11" ht="15" customHeight="1" x14ac:dyDescent="0.3">
      <c r="B13" s="103" t="s">
        <v>8</v>
      </c>
      <c r="C13" s="95" t="s">
        <v>91</v>
      </c>
      <c r="D13" s="96"/>
      <c r="E13" s="102">
        <f>5*7+1*5</f>
        <v>40</v>
      </c>
      <c r="F13" s="65"/>
      <c r="G13" s="93" t="s">
        <v>9</v>
      </c>
      <c r="H13" s="101" t="s">
        <v>91</v>
      </c>
      <c r="I13" s="93"/>
      <c r="J13" s="93"/>
      <c r="K13" s="102">
        <f>5*7.5</f>
        <v>37.5</v>
      </c>
    </row>
    <row r="14" spans="2:11" ht="30.75" customHeight="1" x14ac:dyDescent="0.3">
      <c r="B14" s="103"/>
      <c r="C14" s="97"/>
      <c r="D14" s="98"/>
      <c r="E14" s="94"/>
      <c r="F14" s="65"/>
      <c r="G14" s="93"/>
      <c r="H14" s="101"/>
      <c r="I14" s="93"/>
      <c r="J14" s="93"/>
      <c r="K14" s="94"/>
    </row>
    <row r="15" spans="2:11" x14ac:dyDescent="0.3">
      <c r="B15" s="103"/>
      <c r="G15" s="93"/>
    </row>
    <row r="16" spans="2:11" ht="26.25" customHeight="1" x14ac:dyDescent="0.3">
      <c r="B16" s="103"/>
      <c r="C16" s="101" t="s">
        <v>92</v>
      </c>
      <c r="D16" s="93"/>
      <c r="E16" s="55">
        <v>80</v>
      </c>
      <c r="F16" s="65"/>
      <c r="G16" s="93"/>
      <c r="H16" s="100" t="s">
        <v>93</v>
      </c>
      <c r="I16" s="100"/>
      <c r="J16" s="101"/>
      <c r="K16" s="55">
        <f>K11-K13</f>
        <v>82.5</v>
      </c>
    </row>
    <row r="17" spans="2:11" x14ac:dyDescent="0.3">
      <c r="B17" s="103"/>
      <c r="G17" s="93"/>
    </row>
    <row r="18" spans="2:11" ht="26.25" customHeight="1" x14ac:dyDescent="0.3">
      <c r="B18" s="103"/>
      <c r="C18" s="101" t="s">
        <v>10</v>
      </c>
      <c r="D18" s="93"/>
      <c r="E18" s="55">
        <f>2.5</f>
        <v>2.5</v>
      </c>
      <c r="F18" s="65"/>
      <c r="G18" s="93"/>
      <c r="H18" s="100" t="s">
        <v>10</v>
      </c>
      <c r="I18" s="100"/>
      <c r="J18" s="101"/>
      <c r="K18" s="55">
        <f>2.5</f>
        <v>2.5</v>
      </c>
    </row>
    <row r="19" spans="2:11" x14ac:dyDescent="0.3">
      <c r="B19" s="103"/>
      <c r="G19" s="93"/>
    </row>
    <row r="20" spans="2:11" ht="23.25" customHeight="1" x14ac:dyDescent="0.3">
      <c r="B20" s="103"/>
      <c r="C20" s="101" t="s">
        <v>11</v>
      </c>
      <c r="D20" s="93"/>
      <c r="E20" s="55">
        <f>E16-E18</f>
        <v>77.5</v>
      </c>
      <c r="F20" s="65"/>
      <c r="G20" s="93"/>
      <c r="H20" s="101" t="s">
        <v>11</v>
      </c>
      <c r="I20" s="93"/>
      <c r="J20" s="93"/>
      <c r="K20" s="55">
        <f>K16-K18</f>
        <v>80</v>
      </c>
    </row>
    <row r="21" spans="2:11" x14ac:dyDescent="0.3">
      <c r="B21" s="103"/>
      <c r="G21" s="93"/>
    </row>
    <row r="22" spans="2:11" ht="33" customHeight="1" x14ac:dyDescent="0.3">
      <c r="B22" s="103"/>
      <c r="C22" s="101" t="s">
        <v>116</v>
      </c>
      <c r="D22" s="93"/>
      <c r="E22" s="55">
        <f>ROUND(3100/151.67,2)</f>
        <v>20.440000000000001</v>
      </c>
      <c r="F22" s="65"/>
      <c r="G22" s="93"/>
      <c r="H22" s="101" t="s">
        <v>12</v>
      </c>
      <c r="I22" s="93"/>
      <c r="J22" s="93"/>
      <c r="K22" s="55">
        <f>E22</f>
        <v>20.440000000000001</v>
      </c>
    </row>
    <row r="23" spans="2:11" ht="21" customHeight="1" x14ac:dyDescent="0.3">
      <c r="B23" s="103"/>
      <c r="C23" s="59"/>
      <c r="D23" s="59"/>
      <c r="G23" s="93"/>
    </row>
    <row r="24" spans="2:11" ht="34.200000000000003" customHeight="1" x14ac:dyDescent="0.3">
      <c r="B24" s="103"/>
      <c r="C24" s="101" t="s">
        <v>129</v>
      </c>
      <c r="D24" s="93"/>
      <c r="E24" s="55">
        <f>ROUND(E22*0.3,2)</f>
        <v>6.13</v>
      </c>
      <c r="F24" s="65"/>
      <c r="G24" s="93"/>
      <c r="H24" s="101" t="s">
        <v>14</v>
      </c>
      <c r="I24" s="93"/>
      <c r="J24" s="93"/>
      <c r="K24" s="55">
        <f>E24</f>
        <v>6.13</v>
      </c>
    </row>
    <row r="25" spans="2:11" x14ac:dyDescent="0.3">
      <c r="B25" s="60" t="s">
        <v>13</v>
      </c>
    </row>
    <row r="26" spans="2:11" ht="34.5" customHeight="1" x14ac:dyDescent="0.3">
      <c r="C26" s="99" t="s">
        <v>117</v>
      </c>
      <c r="D26" s="101"/>
      <c r="E26" s="55">
        <f>E20*E24</f>
        <v>475.07499999999999</v>
      </c>
      <c r="H26" s="99" t="s">
        <v>118</v>
      </c>
      <c r="I26" s="100"/>
      <c r="J26" s="101"/>
      <c r="K26" s="55">
        <f>K24*K20</f>
        <v>490.4</v>
      </c>
    </row>
    <row r="28" spans="2:11" x14ac:dyDescent="0.3">
      <c r="B28" s="54" t="s">
        <v>15</v>
      </c>
    </row>
    <row r="30" spans="2:11" x14ac:dyDescent="0.3">
      <c r="C30" s="53" t="s">
        <v>16</v>
      </c>
      <c r="H30" s="61">
        <v>2.5</v>
      </c>
    </row>
    <row r="32" spans="2:11" x14ac:dyDescent="0.3">
      <c r="C32" s="53" t="s">
        <v>17</v>
      </c>
      <c r="E32" s="53" t="s">
        <v>18</v>
      </c>
      <c r="H32" s="61">
        <f>ROUND(3100/151.67,2)</f>
        <v>20.440000000000001</v>
      </c>
    </row>
    <row r="34" spans="1:9" x14ac:dyDescent="0.3">
      <c r="A34" s="66" t="s">
        <v>19</v>
      </c>
      <c r="E34" s="53" t="s">
        <v>20</v>
      </c>
      <c r="H34" s="61">
        <f>H32*1.25</f>
        <v>25.55</v>
      </c>
      <c r="I34" s="53" t="s">
        <v>119</v>
      </c>
    </row>
    <row r="36" spans="1:9" x14ac:dyDescent="0.3">
      <c r="C36" s="53" t="s">
        <v>21</v>
      </c>
      <c r="G36" s="53" t="s">
        <v>22</v>
      </c>
      <c r="H36" s="61">
        <f>2.5*H34</f>
        <v>63.875</v>
      </c>
    </row>
    <row r="40" spans="1:9" x14ac:dyDescent="0.3">
      <c r="A40" s="53" t="s">
        <v>23</v>
      </c>
    </row>
    <row r="41" spans="1:9" x14ac:dyDescent="0.3">
      <c r="A41" s="53" t="s">
        <v>24</v>
      </c>
    </row>
    <row r="42" spans="1:9" x14ac:dyDescent="0.3">
      <c r="A42" s="53" t="s">
        <v>36</v>
      </c>
    </row>
    <row r="43" spans="1:9" x14ac:dyDescent="0.3">
      <c r="A43" s="53" t="s">
        <v>25</v>
      </c>
    </row>
    <row r="44" spans="1:9" x14ac:dyDescent="0.3">
      <c r="A44" s="53" t="s">
        <v>26</v>
      </c>
    </row>
    <row r="46" spans="1:9" x14ac:dyDescent="0.3">
      <c r="A46" s="53" t="s">
        <v>27</v>
      </c>
    </row>
    <row r="48" spans="1:9" x14ac:dyDescent="0.3">
      <c r="A48" s="53" t="s">
        <v>28</v>
      </c>
      <c r="E48" s="53" t="s">
        <v>29</v>
      </c>
    </row>
    <row r="50" spans="1:8" x14ac:dyDescent="0.3">
      <c r="A50" s="53" t="s">
        <v>30</v>
      </c>
      <c r="C50" s="53" t="s">
        <v>31</v>
      </c>
      <c r="D50" s="61">
        <f>170*3/5</f>
        <v>102</v>
      </c>
      <c r="E50" s="53" t="s">
        <v>30</v>
      </c>
      <c r="H50" s="61">
        <v>130</v>
      </c>
    </row>
    <row r="52" spans="1:8" x14ac:dyDescent="0.3">
      <c r="A52" s="53" t="s">
        <v>4</v>
      </c>
      <c r="E52" s="53" t="s">
        <v>4</v>
      </c>
    </row>
    <row r="54" spans="1:8" x14ac:dyDescent="0.3">
      <c r="A54" s="53" t="s">
        <v>95</v>
      </c>
      <c r="C54" s="53" t="s">
        <v>32</v>
      </c>
      <c r="D54" s="61">
        <f>3*24</f>
        <v>72</v>
      </c>
      <c r="E54" s="67" t="s">
        <v>120</v>
      </c>
    </row>
    <row r="56" spans="1:8" x14ac:dyDescent="0.3">
      <c r="A56" s="53" t="s">
        <v>50</v>
      </c>
      <c r="C56" s="53" t="s">
        <v>33</v>
      </c>
      <c r="D56" s="61">
        <f>3*7.5</f>
        <v>22.5</v>
      </c>
      <c r="E56" s="67" t="s">
        <v>101</v>
      </c>
      <c r="G56" s="53" t="s">
        <v>34</v>
      </c>
      <c r="H56" s="61">
        <v>48</v>
      </c>
    </row>
    <row r="57" spans="1:8" x14ac:dyDescent="0.3">
      <c r="A57" s="53" t="s">
        <v>49</v>
      </c>
    </row>
    <row r="59" spans="1:8" x14ac:dyDescent="0.3">
      <c r="A59" s="53" t="s">
        <v>35</v>
      </c>
      <c r="D59" s="61">
        <v>2.5</v>
      </c>
      <c r="E59" s="67" t="s">
        <v>84</v>
      </c>
    </row>
    <row r="61" spans="1:8" x14ac:dyDescent="0.3">
      <c r="B61" s="53" t="s">
        <v>4</v>
      </c>
      <c r="D61" s="68">
        <f>D54-D56-D59</f>
        <v>47</v>
      </c>
      <c r="E61" s="67" t="s">
        <v>121</v>
      </c>
      <c r="H61" s="68">
        <v>48</v>
      </c>
    </row>
    <row r="63" spans="1:8" x14ac:dyDescent="0.3">
      <c r="G63" s="53" t="s">
        <v>122</v>
      </c>
    </row>
    <row r="65" spans="5:5" x14ac:dyDescent="0.3">
      <c r="E65" s="53" t="s">
        <v>123</v>
      </c>
    </row>
  </sheetData>
  <mergeCells count="21">
    <mergeCell ref="G2:H2"/>
    <mergeCell ref="H11:J11"/>
    <mergeCell ref="H16:J16"/>
    <mergeCell ref="H13:J14"/>
    <mergeCell ref="C11:D11"/>
    <mergeCell ref="C13:D14"/>
    <mergeCell ref="E13:E14"/>
    <mergeCell ref="C16:D16"/>
    <mergeCell ref="K13:K14"/>
    <mergeCell ref="H18:J18"/>
    <mergeCell ref="H20:J20"/>
    <mergeCell ref="H22:J22"/>
    <mergeCell ref="C18:D18"/>
    <mergeCell ref="C20:D20"/>
    <mergeCell ref="C22:D22"/>
    <mergeCell ref="C26:D26"/>
    <mergeCell ref="H26:J26"/>
    <mergeCell ref="C24:D24"/>
    <mergeCell ref="H24:J24"/>
    <mergeCell ref="B13:B24"/>
    <mergeCell ref="G13:G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3" workbookViewId="0">
      <selection activeCell="C20" sqref="C20"/>
    </sheetView>
  </sheetViews>
  <sheetFormatPr baseColWidth="10" defaultRowHeight="14.4" x14ac:dyDescent="0.3"/>
  <cols>
    <col min="1" max="1" width="13.44140625" customWidth="1"/>
    <col min="4" max="4" width="13" customWidth="1"/>
  </cols>
  <sheetData>
    <row r="1" spans="1:16" ht="17.399999999999999" x14ac:dyDescent="0.3">
      <c r="A1" s="84" t="s">
        <v>63</v>
      </c>
      <c r="B1" s="84"/>
      <c r="C1" s="84"/>
      <c r="D1" s="84"/>
      <c r="E1" s="85"/>
      <c r="F1" s="85"/>
      <c r="G1" s="85"/>
      <c r="H1" s="85"/>
      <c r="I1" s="85"/>
      <c r="J1" s="85"/>
    </row>
    <row r="2" spans="1:16" ht="16.2" x14ac:dyDescent="0.35">
      <c r="A2" s="86" t="s">
        <v>64</v>
      </c>
      <c r="B2" s="86"/>
      <c r="C2" s="86"/>
      <c r="D2" s="86"/>
      <c r="E2" s="12"/>
      <c r="F2" s="87" t="s">
        <v>65</v>
      </c>
      <c r="G2" s="87"/>
      <c r="H2" s="87"/>
      <c r="I2" s="87"/>
      <c r="J2" s="87"/>
    </row>
    <row r="3" spans="1:16" x14ac:dyDescent="0.3">
      <c r="A3" s="13" t="s">
        <v>66</v>
      </c>
      <c r="B3" s="88" t="s">
        <v>67</v>
      </c>
      <c r="C3" s="88"/>
      <c r="D3" s="88"/>
      <c r="E3" s="14"/>
      <c r="F3" s="15" t="s">
        <v>66</v>
      </c>
      <c r="G3" s="89" t="s">
        <v>68</v>
      </c>
      <c r="H3" s="89"/>
      <c r="I3" s="89"/>
      <c r="J3" s="89"/>
    </row>
    <row r="4" spans="1:16" x14ac:dyDescent="0.3">
      <c r="A4" s="16" t="s">
        <v>69</v>
      </c>
      <c r="B4" s="76" t="s">
        <v>70</v>
      </c>
      <c r="C4" s="76"/>
      <c r="D4" s="76"/>
      <c r="E4" s="17"/>
      <c r="F4" s="18" t="s">
        <v>71</v>
      </c>
      <c r="G4" s="81" t="s">
        <v>72</v>
      </c>
      <c r="H4" s="81"/>
      <c r="I4" s="81"/>
      <c r="J4" s="81"/>
    </row>
    <row r="5" spans="1:16" x14ac:dyDescent="0.3">
      <c r="A5" s="19"/>
      <c r="B5" s="76" t="s">
        <v>73</v>
      </c>
      <c r="C5" s="76"/>
      <c r="D5" s="76"/>
      <c r="E5" s="17"/>
      <c r="F5" s="18" t="s">
        <v>74</v>
      </c>
      <c r="G5" s="82" t="s">
        <v>75</v>
      </c>
      <c r="H5" s="82"/>
      <c r="I5" s="82"/>
      <c r="J5" s="82"/>
    </row>
    <row r="6" spans="1:16" x14ac:dyDescent="0.3">
      <c r="A6" s="20" t="s">
        <v>76</v>
      </c>
      <c r="B6" s="83">
        <v>448784900</v>
      </c>
      <c r="C6" s="83"/>
      <c r="D6" s="83"/>
      <c r="E6" s="21"/>
      <c r="F6" s="18" t="s">
        <v>77</v>
      </c>
      <c r="G6" s="82">
        <v>310</v>
      </c>
      <c r="H6" s="82"/>
      <c r="I6" s="82"/>
      <c r="J6" s="82"/>
    </row>
    <row r="7" spans="1:16" x14ac:dyDescent="0.3">
      <c r="A7" s="22" t="s">
        <v>78</v>
      </c>
      <c r="B7" s="76" t="s">
        <v>79</v>
      </c>
      <c r="C7" s="76"/>
      <c r="D7" s="76"/>
      <c r="E7" s="17"/>
      <c r="F7" s="18" t="s">
        <v>80</v>
      </c>
      <c r="G7" s="77"/>
      <c r="H7" s="77"/>
      <c r="I7" s="77"/>
      <c r="J7" s="77"/>
      <c r="L7" s="23"/>
    </row>
    <row r="8" spans="1:16" x14ac:dyDescent="0.3">
      <c r="A8" s="22" t="s">
        <v>81</v>
      </c>
      <c r="B8" s="78"/>
      <c r="C8" s="78"/>
      <c r="D8" s="78"/>
      <c r="E8" s="24"/>
      <c r="F8" s="25" t="s">
        <v>69</v>
      </c>
      <c r="G8" s="79"/>
      <c r="H8" s="79"/>
      <c r="I8" s="79"/>
      <c r="J8" s="79"/>
    </row>
    <row r="9" spans="1:16" x14ac:dyDescent="0.3">
      <c r="A9" s="26" t="s">
        <v>82</v>
      </c>
      <c r="B9" s="27">
        <v>140</v>
      </c>
      <c r="C9" s="28"/>
      <c r="D9" s="29"/>
      <c r="E9" s="29"/>
      <c r="F9" s="80" t="s">
        <v>83</v>
      </c>
      <c r="G9" s="80"/>
      <c r="H9" s="80"/>
      <c r="I9" s="30" t="s">
        <v>84</v>
      </c>
      <c r="J9" s="31"/>
    </row>
    <row r="10" spans="1:16" x14ac:dyDescent="0.3">
      <c r="A10" s="26"/>
      <c r="B10" s="32"/>
      <c r="C10" s="8"/>
      <c r="D10" s="8"/>
      <c r="E10" s="8"/>
      <c r="F10" s="33" t="s">
        <v>85</v>
      </c>
      <c r="G10" s="34">
        <v>45292</v>
      </c>
      <c r="H10" s="32"/>
      <c r="I10" s="35" t="s">
        <v>86</v>
      </c>
      <c r="J10" s="36">
        <v>45322</v>
      </c>
    </row>
    <row r="11" spans="1:16" x14ac:dyDescent="0.3">
      <c r="A11" s="69" t="s">
        <v>87</v>
      </c>
      <c r="B11" s="70"/>
      <c r="C11" s="71" t="s">
        <v>88</v>
      </c>
      <c r="D11" s="72"/>
      <c r="E11" s="73"/>
      <c r="F11" s="8" t="s">
        <v>89</v>
      </c>
      <c r="G11" s="37">
        <v>45322</v>
      </c>
    </row>
    <row r="12" spans="1:16" ht="19.5" customHeight="1" x14ac:dyDescent="0.3">
      <c r="A12" s="74" t="s">
        <v>53</v>
      </c>
      <c r="B12" s="74"/>
      <c r="C12" s="74"/>
      <c r="D12" s="74"/>
      <c r="E12" s="74"/>
      <c r="F12" s="74"/>
      <c r="G12" s="39">
        <v>151.66999999999999</v>
      </c>
      <c r="H12" s="40" t="s">
        <v>54</v>
      </c>
      <c r="I12" s="41">
        <f>ROUND(J12/G12,2)</f>
        <v>19.12</v>
      </c>
      <c r="J12" s="45">
        <v>2900</v>
      </c>
    </row>
    <row r="13" spans="1:16" ht="19.5" customHeight="1" x14ac:dyDescent="0.3">
      <c r="A13" s="74" t="s">
        <v>58</v>
      </c>
      <c r="B13" s="74"/>
      <c r="C13" s="74"/>
      <c r="D13" s="74"/>
      <c r="E13" s="74"/>
      <c r="F13" s="74"/>
      <c r="G13" s="39"/>
      <c r="H13" s="40" t="s">
        <v>54</v>
      </c>
      <c r="I13" s="41"/>
      <c r="J13" s="45">
        <v>200</v>
      </c>
      <c r="L13" s="90"/>
      <c r="M13" s="90"/>
      <c r="N13" s="1"/>
      <c r="O13" s="2"/>
      <c r="P13" s="1"/>
    </row>
    <row r="14" spans="1:16" ht="19.5" customHeight="1" x14ac:dyDescent="0.3">
      <c r="A14" s="74" t="s">
        <v>55</v>
      </c>
      <c r="B14" s="74"/>
      <c r="C14" s="74"/>
      <c r="D14" s="74"/>
      <c r="E14" s="74"/>
      <c r="F14" s="74"/>
      <c r="G14" s="39"/>
      <c r="H14" s="40" t="s">
        <v>54</v>
      </c>
      <c r="I14" s="41"/>
      <c r="J14" s="45"/>
      <c r="L14" s="3"/>
      <c r="M14" s="3"/>
      <c r="N14" s="1"/>
      <c r="O14" s="2"/>
      <c r="P14" s="1"/>
    </row>
    <row r="15" spans="1:16" ht="19.5" customHeight="1" x14ac:dyDescent="0.3">
      <c r="A15" s="74" t="s">
        <v>56</v>
      </c>
      <c r="B15" s="74"/>
      <c r="C15" s="74"/>
      <c r="D15" s="74"/>
      <c r="E15" s="74"/>
      <c r="F15" s="74"/>
      <c r="G15" s="39">
        <f>'CORRECTION '!H30</f>
        <v>2.5</v>
      </c>
      <c r="H15" s="40" t="s">
        <v>54</v>
      </c>
      <c r="I15" s="41">
        <f>(J12+J13)*1.25/G12</f>
        <v>25.548889035405818</v>
      </c>
      <c r="J15" s="45">
        <f>G15*I15</f>
        <v>63.872222588514546</v>
      </c>
      <c r="L15" s="91"/>
      <c r="M15" s="91"/>
      <c r="O15" s="4"/>
      <c r="P15" s="5"/>
    </row>
    <row r="16" spans="1:16" ht="19.5" customHeight="1" x14ac:dyDescent="0.3">
      <c r="A16" s="74" t="s">
        <v>57</v>
      </c>
      <c r="B16" s="74"/>
      <c r="C16" s="74"/>
      <c r="D16" s="74"/>
      <c r="E16" s="74"/>
      <c r="F16" s="74"/>
      <c r="G16" s="39"/>
      <c r="H16" s="40" t="s">
        <v>54</v>
      </c>
      <c r="I16" s="41"/>
      <c r="J16" s="45"/>
      <c r="L16" s="91"/>
      <c r="M16" s="91"/>
      <c r="O16" s="4"/>
      <c r="P16" s="5"/>
    </row>
    <row r="17" spans="1:16" ht="19.5" customHeight="1" x14ac:dyDescent="0.3">
      <c r="A17" s="74" t="s">
        <v>60</v>
      </c>
      <c r="B17" s="74"/>
      <c r="C17" s="74"/>
      <c r="D17" s="74"/>
      <c r="E17" s="74"/>
      <c r="F17" s="74"/>
      <c r="G17" s="40"/>
      <c r="H17" s="40" t="s">
        <v>59</v>
      </c>
      <c r="I17" s="40"/>
      <c r="J17" s="45">
        <f>'CORRECTION '!E2</f>
        <v>170</v>
      </c>
      <c r="L17" s="90"/>
      <c r="M17" s="90"/>
      <c r="N17" s="6"/>
      <c r="O17" s="7"/>
      <c r="P17" s="5"/>
    </row>
    <row r="18" spans="1:16" ht="19.5" customHeight="1" x14ac:dyDescent="0.3">
      <c r="A18" s="74" t="s">
        <v>4</v>
      </c>
      <c r="B18" s="74"/>
      <c r="C18" s="74"/>
      <c r="D18" s="75"/>
      <c r="E18" s="75"/>
      <c r="F18" s="75"/>
      <c r="G18" s="40">
        <f>'CORRECTION '!E20</f>
        <v>77.5</v>
      </c>
      <c r="H18" s="43" t="s">
        <v>54</v>
      </c>
      <c r="I18" s="40">
        <f>'CORRECTION '!E24</f>
        <v>6.13</v>
      </c>
      <c r="J18" s="45">
        <f>I18*G18</f>
        <v>475.07499999999999</v>
      </c>
    </row>
    <row r="19" spans="1:16" ht="19.5" customHeight="1" x14ac:dyDescent="0.3">
      <c r="A19" s="9"/>
      <c r="B19" s="10" t="s">
        <v>61</v>
      </c>
      <c r="C19" s="38">
        <f>'MAQUETTE BP '!C19</f>
        <v>3864</v>
      </c>
      <c r="D19" s="92" t="s">
        <v>62</v>
      </c>
      <c r="E19" s="92"/>
      <c r="F19" s="92"/>
      <c r="G19" s="92"/>
      <c r="H19" s="92"/>
      <c r="I19" s="92"/>
      <c r="J19" s="46">
        <f>SUM(J12:J18)</f>
        <v>3808.9472225885143</v>
      </c>
    </row>
  </sheetData>
  <mergeCells count="30">
    <mergeCell ref="B4:D4"/>
    <mergeCell ref="G4:J4"/>
    <mergeCell ref="A1:J1"/>
    <mergeCell ref="A2:D2"/>
    <mergeCell ref="F2:J2"/>
    <mergeCell ref="B3:D3"/>
    <mergeCell ref="G3:J3"/>
    <mergeCell ref="A12:F12"/>
    <mergeCell ref="B5:D5"/>
    <mergeCell ref="G5:J5"/>
    <mergeCell ref="B6:D6"/>
    <mergeCell ref="G6:J6"/>
    <mergeCell ref="B7:D7"/>
    <mergeCell ref="G7:J7"/>
    <mergeCell ref="B8:D8"/>
    <mergeCell ref="G8:J8"/>
    <mergeCell ref="F9:H9"/>
    <mergeCell ref="A11:B11"/>
    <mergeCell ref="C11:E11"/>
    <mergeCell ref="A17:F17"/>
    <mergeCell ref="L17:M17"/>
    <mergeCell ref="A18:F18"/>
    <mergeCell ref="D19:I19"/>
    <mergeCell ref="A13:F13"/>
    <mergeCell ref="L13:M13"/>
    <mergeCell ref="A14:F14"/>
    <mergeCell ref="A15:F15"/>
    <mergeCell ref="L15:M15"/>
    <mergeCell ref="A16:F16"/>
    <mergeCell ref="L16:M16"/>
  </mergeCells>
  <dataValidations count="2">
    <dataValidation operator="equal" allowBlank="1" showErrorMessage="1" errorTitle="Smic minimum" error="attention tatal brut au minimum égal au smic pour 151,67 h" sqref="J19" xr:uid="{00000000-0002-0000-0400-000000000000}">
      <formula1>0</formula1>
      <formula2>0</formula2>
    </dataValidation>
    <dataValidation type="list" errorStyle="warning" operator="equal" showInputMessage="1" showErrorMessage="1" errorTitle="erreur" error="utiliser la liste déroulante" promptTitle="attention" prompt="Si cette cellule est rouge c'est que vous n'avez pas choisi le statut du salarié dans la liste déroulante._x000a_C= cadre_x000a_NC= non cadre_x000a_D= dirigeant" sqref="I9" xr:uid="{00000000-0002-0000-0400-000001000000}">
      <formula1>$M$3:$M$5</formula1>
      <formula2>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9"/>
  <sheetViews>
    <sheetView topLeftCell="A4" workbookViewId="0">
      <selection activeCell="C20" sqref="C20"/>
    </sheetView>
  </sheetViews>
  <sheetFormatPr baseColWidth="10" defaultRowHeight="14.4" x14ac:dyDescent="0.3"/>
  <cols>
    <col min="1" max="1" width="13.44140625" customWidth="1"/>
    <col min="4" max="4" width="13" customWidth="1"/>
    <col min="7" max="10" width="15.88671875" customWidth="1"/>
  </cols>
  <sheetData>
    <row r="1" spans="1:16" ht="17.399999999999999" x14ac:dyDescent="0.3">
      <c r="A1" s="84" t="s">
        <v>63</v>
      </c>
      <c r="B1" s="84"/>
      <c r="C1" s="84"/>
      <c r="D1" s="84"/>
      <c r="E1" s="85"/>
      <c r="F1" s="85"/>
      <c r="G1" s="85"/>
      <c r="H1" s="85"/>
      <c r="I1" s="85"/>
      <c r="J1" s="85"/>
    </row>
    <row r="2" spans="1:16" ht="16.2" x14ac:dyDescent="0.35">
      <c r="A2" s="86" t="s">
        <v>64</v>
      </c>
      <c r="B2" s="86"/>
      <c r="C2" s="86"/>
      <c r="D2" s="86"/>
      <c r="E2" s="12"/>
      <c r="F2" s="87" t="s">
        <v>65</v>
      </c>
      <c r="G2" s="87"/>
      <c r="H2" s="87"/>
      <c r="I2" s="87"/>
      <c r="J2" s="87"/>
    </row>
    <row r="3" spans="1:16" x14ac:dyDescent="0.3">
      <c r="A3" s="13" t="s">
        <v>66</v>
      </c>
      <c r="B3" s="88" t="s">
        <v>67</v>
      </c>
      <c r="C3" s="88"/>
      <c r="D3" s="88"/>
      <c r="E3" s="14"/>
      <c r="F3" s="15" t="s">
        <v>66</v>
      </c>
      <c r="G3" s="89" t="s">
        <v>68</v>
      </c>
      <c r="H3" s="89"/>
      <c r="I3" s="89"/>
      <c r="J3" s="89"/>
    </row>
    <row r="4" spans="1:16" x14ac:dyDescent="0.3">
      <c r="A4" s="16" t="s">
        <v>69</v>
      </c>
      <c r="B4" s="76" t="s">
        <v>70</v>
      </c>
      <c r="C4" s="76"/>
      <c r="D4" s="76"/>
      <c r="E4" s="17"/>
      <c r="F4" s="18" t="s">
        <v>71</v>
      </c>
      <c r="G4" s="81" t="s">
        <v>72</v>
      </c>
      <c r="H4" s="81"/>
      <c r="I4" s="81"/>
      <c r="J4" s="81"/>
    </row>
    <row r="5" spans="1:16" x14ac:dyDescent="0.3">
      <c r="A5" s="19"/>
      <c r="B5" s="76" t="s">
        <v>73</v>
      </c>
      <c r="C5" s="76"/>
      <c r="D5" s="76"/>
      <c r="E5" s="17"/>
      <c r="F5" s="18" t="s">
        <v>74</v>
      </c>
      <c r="G5" s="82" t="s">
        <v>75</v>
      </c>
      <c r="H5" s="82"/>
      <c r="I5" s="82"/>
      <c r="J5" s="82"/>
    </row>
    <row r="6" spans="1:16" x14ac:dyDescent="0.3">
      <c r="A6" s="20" t="s">
        <v>76</v>
      </c>
      <c r="B6" s="83">
        <v>448784900</v>
      </c>
      <c r="C6" s="83"/>
      <c r="D6" s="83"/>
      <c r="E6" s="21"/>
      <c r="F6" s="18" t="s">
        <v>77</v>
      </c>
      <c r="G6" s="82">
        <v>310</v>
      </c>
      <c r="H6" s="82"/>
      <c r="I6" s="82"/>
      <c r="J6" s="82"/>
    </row>
    <row r="7" spans="1:16" x14ac:dyDescent="0.3">
      <c r="A7" s="22" t="s">
        <v>78</v>
      </c>
      <c r="B7" s="76" t="s">
        <v>79</v>
      </c>
      <c r="C7" s="76"/>
      <c r="D7" s="76"/>
      <c r="E7" s="17"/>
      <c r="F7" s="18" t="s">
        <v>80</v>
      </c>
      <c r="G7" s="77"/>
      <c r="H7" s="77"/>
      <c r="I7" s="77"/>
      <c r="J7" s="77"/>
      <c r="L7" s="23"/>
    </row>
    <row r="8" spans="1:16" x14ac:dyDescent="0.3">
      <c r="A8" s="22" t="s">
        <v>81</v>
      </c>
      <c r="B8" s="78"/>
      <c r="C8" s="78"/>
      <c r="D8" s="78"/>
      <c r="E8" s="24"/>
      <c r="F8" s="25" t="s">
        <v>69</v>
      </c>
      <c r="G8" s="79"/>
      <c r="H8" s="79"/>
      <c r="I8" s="79"/>
      <c r="J8" s="79"/>
    </row>
    <row r="9" spans="1:16" x14ac:dyDescent="0.3">
      <c r="A9" s="26" t="s">
        <v>82</v>
      </c>
      <c r="B9" s="27">
        <v>140</v>
      </c>
      <c r="C9" s="28"/>
      <c r="D9" s="29"/>
      <c r="E9" s="29"/>
      <c r="F9" s="80" t="s">
        <v>83</v>
      </c>
      <c r="G9" s="80"/>
      <c r="H9" s="80"/>
      <c r="I9" s="30" t="s">
        <v>84</v>
      </c>
      <c r="J9" s="31"/>
    </row>
    <row r="10" spans="1:16" x14ac:dyDescent="0.3">
      <c r="A10" s="26"/>
      <c r="B10" s="32"/>
      <c r="C10" s="8"/>
      <c r="D10" s="8"/>
      <c r="E10" s="8"/>
      <c r="F10" s="33" t="s">
        <v>85</v>
      </c>
      <c r="G10" s="34">
        <f>'BP 1'!G10</f>
        <v>45292</v>
      </c>
      <c r="H10" s="32"/>
      <c r="I10" s="35" t="s">
        <v>86</v>
      </c>
      <c r="J10" s="36">
        <f>'BP 1'!J10</f>
        <v>45322</v>
      </c>
    </row>
    <row r="11" spans="1:16" x14ac:dyDescent="0.3">
      <c r="A11" s="69" t="s">
        <v>87</v>
      </c>
      <c r="B11" s="70"/>
      <c r="C11" s="71" t="s">
        <v>88</v>
      </c>
      <c r="D11" s="72"/>
      <c r="E11" s="73"/>
      <c r="F11" s="8" t="s">
        <v>89</v>
      </c>
      <c r="G11" s="37">
        <f>'BP 1'!G11</f>
        <v>45322</v>
      </c>
    </row>
    <row r="12" spans="1:16" ht="28.5" customHeight="1" x14ac:dyDescent="0.3">
      <c r="A12" s="74" t="s">
        <v>53</v>
      </c>
      <c r="B12" s="74"/>
      <c r="C12" s="74"/>
      <c r="D12" s="74"/>
      <c r="E12" s="74"/>
      <c r="F12" s="74"/>
      <c r="G12" s="39">
        <v>151.66999999999999</v>
      </c>
      <c r="H12" s="40" t="s">
        <v>54</v>
      </c>
      <c r="I12" s="41">
        <f>ROUND(J12/G12,2)</f>
        <v>19.12</v>
      </c>
      <c r="J12" s="45">
        <v>2900</v>
      </c>
    </row>
    <row r="13" spans="1:16" ht="28.5" customHeight="1" x14ac:dyDescent="0.3">
      <c r="A13" s="74" t="s">
        <v>58</v>
      </c>
      <c r="B13" s="74"/>
      <c r="C13" s="74"/>
      <c r="D13" s="74"/>
      <c r="E13" s="74"/>
      <c r="F13" s="74"/>
      <c r="G13" s="39"/>
      <c r="H13" s="40" t="s">
        <v>54</v>
      </c>
      <c r="I13" s="41"/>
      <c r="J13" s="45">
        <v>200</v>
      </c>
      <c r="L13" s="90"/>
      <c r="M13" s="90"/>
      <c r="N13" s="1"/>
      <c r="O13" s="2"/>
      <c r="P13" s="1"/>
    </row>
    <row r="14" spans="1:16" ht="28.5" customHeight="1" x14ac:dyDescent="0.3">
      <c r="A14" s="74" t="s">
        <v>55</v>
      </c>
      <c r="B14" s="74"/>
      <c r="C14" s="74"/>
      <c r="D14" s="74"/>
      <c r="E14" s="74"/>
      <c r="F14" s="74"/>
      <c r="G14" s="39"/>
      <c r="H14" s="40" t="s">
        <v>54</v>
      </c>
      <c r="I14" s="41"/>
      <c r="J14" s="45"/>
      <c r="L14" s="3"/>
      <c r="M14" s="3"/>
      <c r="N14" s="1"/>
      <c r="O14" s="2"/>
      <c r="P14" s="1"/>
    </row>
    <row r="15" spans="1:16" ht="28.5" customHeight="1" x14ac:dyDescent="0.3">
      <c r="A15" s="74" t="s">
        <v>56</v>
      </c>
      <c r="B15" s="74"/>
      <c r="C15" s="74"/>
      <c r="D15" s="74"/>
      <c r="E15" s="74"/>
      <c r="F15" s="74"/>
      <c r="G15" s="39">
        <f>'CORRECTION '!H30</f>
        <v>2.5</v>
      </c>
      <c r="H15" s="40" t="s">
        <v>54</v>
      </c>
      <c r="I15" s="41">
        <f>'BP 1'!I15</f>
        <v>25.548889035405818</v>
      </c>
      <c r="J15" s="45">
        <f>G15*I15</f>
        <v>63.872222588514546</v>
      </c>
      <c r="L15" s="91"/>
      <c r="M15" s="91"/>
      <c r="O15" s="4"/>
      <c r="P15" s="5"/>
    </row>
    <row r="16" spans="1:16" ht="28.5" customHeight="1" x14ac:dyDescent="0.3">
      <c r="A16" s="74" t="s">
        <v>57</v>
      </c>
      <c r="B16" s="74"/>
      <c r="C16" s="74"/>
      <c r="D16" s="74"/>
      <c r="E16" s="74"/>
      <c r="F16" s="74"/>
      <c r="G16" s="39"/>
      <c r="H16" s="40" t="s">
        <v>54</v>
      </c>
      <c r="I16" s="41"/>
      <c r="J16" s="45"/>
      <c r="L16" s="91"/>
      <c r="M16" s="91"/>
      <c r="O16" s="4"/>
      <c r="P16" s="5"/>
    </row>
    <row r="17" spans="1:16" ht="28.5" customHeight="1" x14ac:dyDescent="0.3">
      <c r="A17" s="74" t="s">
        <v>60</v>
      </c>
      <c r="B17" s="74"/>
      <c r="C17" s="74"/>
      <c r="D17" s="74"/>
      <c r="E17" s="74"/>
      <c r="F17" s="74"/>
      <c r="G17" s="40"/>
      <c r="H17" s="40" t="s">
        <v>59</v>
      </c>
      <c r="I17" s="40"/>
      <c r="J17" s="45">
        <f>'CORRECTION '!E2</f>
        <v>170</v>
      </c>
      <c r="L17" s="90"/>
      <c r="M17" s="90"/>
      <c r="N17" s="6"/>
      <c r="O17" s="7"/>
      <c r="P17" s="5"/>
    </row>
    <row r="18" spans="1:16" ht="28.5" customHeight="1" x14ac:dyDescent="0.3">
      <c r="A18" s="74" t="s">
        <v>4</v>
      </c>
      <c r="B18" s="74"/>
      <c r="C18" s="74"/>
      <c r="D18" s="75"/>
      <c r="E18" s="75"/>
      <c r="F18" s="75"/>
      <c r="G18" s="40">
        <f>'CORRECTION '!K20</f>
        <v>80</v>
      </c>
      <c r="H18" s="40" t="s">
        <v>54</v>
      </c>
      <c r="I18" s="40">
        <f>'BP 1'!I18</f>
        <v>6.13</v>
      </c>
      <c r="J18" s="45">
        <f>I18*G18</f>
        <v>490.4</v>
      </c>
    </row>
    <row r="19" spans="1:16" ht="19.5" customHeight="1" x14ac:dyDescent="0.3">
      <c r="A19" s="9"/>
      <c r="B19" s="10" t="s">
        <v>61</v>
      </c>
      <c r="C19" s="38">
        <f>'BP 1'!C19</f>
        <v>3864</v>
      </c>
      <c r="D19" s="92" t="s">
        <v>62</v>
      </c>
      <c r="E19" s="92"/>
      <c r="F19" s="92"/>
      <c r="G19" s="92"/>
      <c r="H19" s="92"/>
      <c r="I19" s="92"/>
      <c r="J19" s="46">
        <f>SUM(J12:J18)</f>
        <v>3824.2722225885145</v>
      </c>
    </row>
  </sheetData>
  <mergeCells count="30">
    <mergeCell ref="B4:D4"/>
    <mergeCell ref="G4:J4"/>
    <mergeCell ref="A1:J1"/>
    <mergeCell ref="A2:D2"/>
    <mergeCell ref="F2:J2"/>
    <mergeCell ref="B3:D3"/>
    <mergeCell ref="G3:J3"/>
    <mergeCell ref="A12:F12"/>
    <mergeCell ref="B5:D5"/>
    <mergeCell ref="G5:J5"/>
    <mergeCell ref="B6:D6"/>
    <mergeCell ref="G6:J6"/>
    <mergeCell ref="B7:D7"/>
    <mergeCell ref="G7:J7"/>
    <mergeCell ref="B8:D8"/>
    <mergeCell ref="G8:J8"/>
    <mergeCell ref="F9:H9"/>
    <mergeCell ref="A11:B11"/>
    <mergeCell ref="C11:E11"/>
    <mergeCell ref="A17:F17"/>
    <mergeCell ref="L17:M17"/>
    <mergeCell ref="A18:F18"/>
    <mergeCell ref="D19:I19"/>
    <mergeCell ref="A13:F13"/>
    <mergeCell ref="L13:M13"/>
    <mergeCell ref="A14:F14"/>
    <mergeCell ref="A15:F15"/>
    <mergeCell ref="L15:M15"/>
    <mergeCell ref="A16:F16"/>
    <mergeCell ref="L16:M16"/>
  </mergeCells>
  <dataValidations count="2">
    <dataValidation operator="equal" allowBlank="1" showErrorMessage="1" errorTitle="Smic minimum" error="attention tatal brut au minimum égal au smic pour 151,67 h" sqref="J19" xr:uid="{00000000-0002-0000-0500-000000000000}">
      <formula1>0</formula1>
      <formula2>0</formula2>
    </dataValidation>
    <dataValidation type="list" errorStyle="warning" operator="equal" showInputMessage="1" showErrorMessage="1" errorTitle="erreur" error="utiliser la liste déroulante" promptTitle="attention" prompt="Si cette cellule est rouge c'est que vous n'avez pas choisi le statut du salarié dans la liste déroulante._x000a_C= cadre_x000a_NC= non cadre_x000a_D= dirigeant" sqref="I9" xr:uid="{00000000-0002-0000-0500-000001000000}">
      <formula1>$M$3:$M$5</formula1>
      <formula2>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9"/>
  <sheetViews>
    <sheetView workbookViewId="0">
      <selection activeCell="C20" sqref="C20"/>
    </sheetView>
  </sheetViews>
  <sheetFormatPr baseColWidth="10" defaultRowHeight="14.4" x14ac:dyDescent="0.3"/>
  <cols>
    <col min="1" max="1" width="13.44140625" customWidth="1"/>
    <col min="4" max="4" width="13" customWidth="1"/>
  </cols>
  <sheetData>
    <row r="1" spans="1:16" ht="17.399999999999999" x14ac:dyDescent="0.3">
      <c r="A1" s="84" t="s">
        <v>63</v>
      </c>
      <c r="B1" s="84"/>
      <c r="C1" s="84"/>
      <c r="D1" s="84"/>
      <c r="E1" s="85"/>
      <c r="F1" s="85"/>
      <c r="G1" s="85"/>
      <c r="H1" s="85"/>
      <c r="I1" s="85"/>
      <c r="J1" s="85"/>
    </row>
    <row r="2" spans="1:16" ht="16.2" x14ac:dyDescent="0.35">
      <c r="A2" s="86" t="s">
        <v>64</v>
      </c>
      <c r="B2" s="86"/>
      <c r="C2" s="86"/>
      <c r="D2" s="86"/>
      <c r="E2" s="12"/>
      <c r="F2" s="87" t="s">
        <v>65</v>
      </c>
      <c r="G2" s="87"/>
      <c r="H2" s="87"/>
      <c r="I2" s="87"/>
      <c r="J2" s="87"/>
    </row>
    <row r="3" spans="1:16" x14ac:dyDescent="0.3">
      <c r="A3" s="13" t="s">
        <v>66</v>
      </c>
      <c r="B3" s="88" t="s">
        <v>67</v>
      </c>
      <c r="C3" s="88"/>
      <c r="D3" s="88"/>
      <c r="E3" s="14"/>
      <c r="F3" s="15" t="s">
        <v>66</v>
      </c>
      <c r="G3" s="89" t="s">
        <v>68</v>
      </c>
      <c r="H3" s="89"/>
      <c r="I3" s="89"/>
      <c r="J3" s="89"/>
    </row>
    <row r="4" spans="1:16" x14ac:dyDescent="0.3">
      <c r="A4" s="16" t="s">
        <v>69</v>
      </c>
      <c r="B4" s="76" t="s">
        <v>70</v>
      </c>
      <c r="C4" s="76"/>
      <c r="D4" s="76"/>
      <c r="E4" s="17"/>
      <c r="F4" s="18" t="s">
        <v>71</v>
      </c>
      <c r="G4" s="81" t="s">
        <v>72</v>
      </c>
      <c r="H4" s="81"/>
      <c r="I4" s="81"/>
      <c r="J4" s="81"/>
    </row>
    <row r="5" spans="1:16" x14ac:dyDescent="0.3">
      <c r="A5" s="19"/>
      <c r="B5" s="76" t="s">
        <v>73</v>
      </c>
      <c r="C5" s="76"/>
      <c r="D5" s="76"/>
      <c r="E5" s="17"/>
      <c r="F5" s="18" t="s">
        <v>74</v>
      </c>
      <c r="G5" s="82" t="s">
        <v>75</v>
      </c>
      <c r="H5" s="82"/>
      <c r="I5" s="82"/>
      <c r="J5" s="82"/>
    </row>
    <row r="6" spans="1:16" x14ac:dyDescent="0.3">
      <c r="A6" s="20" t="s">
        <v>76</v>
      </c>
      <c r="B6" s="83">
        <v>448784900</v>
      </c>
      <c r="C6" s="83"/>
      <c r="D6" s="83"/>
      <c r="E6" s="21"/>
      <c r="F6" s="18" t="s">
        <v>77</v>
      </c>
      <c r="G6" s="82">
        <v>310</v>
      </c>
      <c r="H6" s="82"/>
      <c r="I6" s="82"/>
      <c r="J6" s="82"/>
    </row>
    <row r="7" spans="1:16" x14ac:dyDescent="0.3">
      <c r="A7" s="22" t="s">
        <v>78</v>
      </c>
      <c r="B7" s="76" t="s">
        <v>79</v>
      </c>
      <c r="C7" s="76"/>
      <c r="D7" s="76"/>
      <c r="E7" s="17"/>
      <c r="F7" s="18" t="s">
        <v>80</v>
      </c>
      <c r="G7" s="77"/>
      <c r="H7" s="77"/>
      <c r="I7" s="77"/>
      <c r="J7" s="77"/>
      <c r="L7" s="23"/>
    </row>
    <row r="8" spans="1:16" x14ac:dyDescent="0.3">
      <c r="A8" s="22" t="s">
        <v>81</v>
      </c>
      <c r="B8" s="78"/>
      <c r="C8" s="78"/>
      <c r="D8" s="78"/>
      <c r="E8" s="24"/>
      <c r="F8" s="25" t="s">
        <v>69</v>
      </c>
      <c r="G8" s="79"/>
      <c r="H8" s="79"/>
      <c r="I8" s="79"/>
      <c r="J8" s="79"/>
    </row>
    <row r="9" spans="1:16" x14ac:dyDescent="0.3">
      <c r="A9" s="26" t="s">
        <v>82</v>
      </c>
      <c r="B9" s="27">
        <v>140</v>
      </c>
      <c r="C9" s="28"/>
      <c r="D9" s="29"/>
      <c r="E9" s="29"/>
      <c r="F9" s="80" t="s">
        <v>83</v>
      </c>
      <c r="G9" s="80"/>
      <c r="H9" s="80"/>
      <c r="I9" s="30" t="s">
        <v>84</v>
      </c>
      <c r="J9" s="31"/>
    </row>
    <row r="10" spans="1:16" x14ac:dyDescent="0.3">
      <c r="A10" s="26"/>
      <c r="B10" s="32"/>
      <c r="C10" s="8"/>
      <c r="D10" s="8"/>
      <c r="E10" s="8"/>
      <c r="F10" s="33" t="s">
        <v>85</v>
      </c>
      <c r="G10" s="34">
        <f>'BP 2'!G10</f>
        <v>45292</v>
      </c>
      <c r="H10" s="32"/>
      <c r="I10" s="35" t="s">
        <v>86</v>
      </c>
      <c r="J10" s="36">
        <f>'BP 2'!J10</f>
        <v>45322</v>
      </c>
    </row>
    <row r="11" spans="1:16" x14ac:dyDescent="0.3">
      <c r="A11" s="69" t="s">
        <v>87</v>
      </c>
      <c r="B11" s="70"/>
      <c r="C11" s="71" t="s">
        <v>88</v>
      </c>
      <c r="D11" s="72"/>
      <c r="E11" s="73"/>
      <c r="F11" s="8" t="s">
        <v>89</v>
      </c>
      <c r="G11" s="37">
        <f>'BP 2'!G11</f>
        <v>45322</v>
      </c>
    </row>
    <row r="12" spans="1:16" ht="19.5" customHeight="1" x14ac:dyDescent="0.3">
      <c r="A12" s="74" t="s">
        <v>53</v>
      </c>
      <c r="B12" s="74"/>
      <c r="C12" s="74"/>
      <c r="D12" s="74"/>
      <c r="E12" s="74"/>
      <c r="F12" s="74"/>
      <c r="G12" s="39">
        <v>151.66999999999999</v>
      </c>
      <c r="H12" s="40" t="s">
        <v>54</v>
      </c>
      <c r="I12" s="41">
        <f>ROUND(J12/G12,2)</f>
        <v>19.12</v>
      </c>
      <c r="J12" s="45">
        <v>2900</v>
      </c>
    </row>
    <row r="13" spans="1:16" ht="19.5" customHeight="1" x14ac:dyDescent="0.3">
      <c r="A13" s="74" t="s">
        <v>58</v>
      </c>
      <c r="B13" s="74"/>
      <c r="C13" s="74"/>
      <c r="D13" s="74"/>
      <c r="E13" s="74"/>
      <c r="F13" s="74"/>
      <c r="G13" s="39"/>
      <c r="H13" s="40" t="s">
        <v>54</v>
      </c>
      <c r="I13" s="41"/>
      <c r="J13" s="45">
        <v>200</v>
      </c>
      <c r="L13" s="90"/>
      <c r="M13" s="90"/>
      <c r="N13" s="1"/>
      <c r="O13" s="2"/>
      <c r="P13" s="1"/>
    </row>
    <row r="14" spans="1:16" ht="19.5" customHeight="1" x14ac:dyDescent="0.3">
      <c r="A14" s="74" t="s">
        <v>55</v>
      </c>
      <c r="B14" s="74"/>
      <c r="C14" s="74"/>
      <c r="D14" s="74"/>
      <c r="E14" s="74"/>
      <c r="F14" s="74"/>
      <c r="G14" s="39"/>
      <c r="H14" s="40"/>
      <c r="I14" s="41"/>
      <c r="J14" s="45"/>
      <c r="L14" s="3"/>
      <c r="M14" s="3"/>
      <c r="N14" s="1"/>
      <c r="O14" s="2"/>
      <c r="P14" s="1"/>
    </row>
    <row r="15" spans="1:16" ht="19.5" customHeight="1" x14ac:dyDescent="0.3">
      <c r="A15" s="74" t="s">
        <v>56</v>
      </c>
      <c r="B15" s="74"/>
      <c r="C15" s="74"/>
      <c r="D15" s="74"/>
      <c r="E15" s="74"/>
      <c r="F15" s="74"/>
      <c r="G15" s="39">
        <f>'CORRECTION '!D59</f>
        <v>2.5</v>
      </c>
      <c r="H15" s="40" t="s">
        <v>54</v>
      </c>
      <c r="I15" s="41">
        <f>(J12+J13)*1.25/G12</f>
        <v>25.548889035405818</v>
      </c>
      <c r="J15" s="49">
        <f>G15*I15</f>
        <v>63.872222588514546</v>
      </c>
      <c r="L15" s="91"/>
      <c r="M15" s="91"/>
      <c r="O15" s="4"/>
      <c r="P15" s="5"/>
    </row>
    <row r="16" spans="1:16" ht="19.5" customHeight="1" x14ac:dyDescent="0.3">
      <c r="A16" s="74" t="s">
        <v>57</v>
      </c>
      <c r="B16" s="74"/>
      <c r="C16" s="74"/>
      <c r="D16" s="74"/>
      <c r="E16" s="74"/>
      <c r="F16" s="74"/>
      <c r="G16" s="39"/>
      <c r="H16" s="40" t="s">
        <v>54</v>
      </c>
      <c r="I16" s="41"/>
      <c r="J16" s="45"/>
      <c r="L16" s="91"/>
      <c r="M16" s="91"/>
      <c r="O16" s="4"/>
      <c r="P16" s="5"/>
    </row>
    <row r="17" spans="1:16" ht="19.5" customHeight="1" x14ac:dyDescent="0.3">
      <c r="A17" s="74" t="s">
        <v>60</v>
      </c>
      <c r="B17" s="74"/>
      <c r="C17" s="74"/>
      <c r="D17" s="74"/>
      <c r="E17" s="74"/>
      <c r="F17" s="74"/>
      <c r="G17" s="40"/>
      <c r="H17" s="40" t="s">
        <v>59</v>
      </c>
      <c r="I17" s="40"/>
      <c r="J17" s="45">
        <f>'CORRECTION '!D50+'CORRECTION '!H50</f>
        <v>232</v>
      </c>
      <c r="L17" s="90"/>
      <c r="M17" s="90"/>
      <c r="N17" s="6"/>
      <c r="O17" s="7"/>
      <c r="P17" s="5"/>
    </row>
    <row r="18" spans="1:16" ht="19.5" customHeight="1" x14ac:dyDescent="0.3">
      <c r="A18" s="74" t="s">
        <v>4</v>
      </c>
      <c r="B18" s="74"/>
      <c r="C18" s="74"/>
      <c r="D18" s="75"/>
      <c r="E18" s="75"/>
      <c r="F18" s="75"/>
      <c r="G18" s="42">
        <f>'CORRECTION '!D61+'CORRECTION '!H56</f>
        <v>95</v>
      </c>
      <c r="H18" s="43" t="s">
        <v>54</v>
      </c>
      <c r="I18" s="44">
        <f>(J12+J13)*0.3/151.67</f>
        <v>6.1317333684973958</v>
      </c>
      <c r="J18" s="45">
        <f>G18*I18</f>
        <v>582.51467000725256</v>
      </c>
    </row>
    <row r="19" spans="1:16" ht="19.5" customHeight="1" x14ac:dyDescent="0.3">
      <c r="A19" s="50"/>
      <c r="B19" s="51" t="s">
        <v>61</v>
      </c>
      <c r="C19" s="52">
        <f>'BP 2'!C19</f>
        <v>3864</v>
      </c>
      <c r="D19" s="104" t="s">
        <v>62</v>
      </c>
      <c r="E19" s="104"/>
      <c r="F19" s="104"/>
      <c r="G19" s="104"/>
      <c r="H19" s="104"/>
      <c r="I19" s="104"/>
      <c r="J19" s="46">
        <f>SUM(J12:J18)</f>
        <v>3978.3868925957668</v>
      </c>
    </row>
  </sheetData>
  <mergeCells count="30">
    <mergeCell ref="B4:D4"/>
    <mergeCell ref="G4:J4"/>
    <mergeCell ref="A1:J1"/>
    <mergeCell ref="A2:D2"/>
    <mergeCell ref="F2:J2"/>
    <mergeCell ref="B3:D3"/>
    <mergeCell ref="G3:J3"/>
    <mergeCell ref="A12:F12"/>
    <mergeCell ref="B5:D5"/>
    <mergeCell ref="G5:J5"/>
    <mergeCell ref="B6:D6"/>
    <mergeCell ref="G6:J6"/>
    <mergeCell ref="B7:D7"/>
    <mergeCell ref="G7:J7"/>
    <mergeCell ref="B8:D8"/>
    <mergeCell ref="G8:J8"/>
    <mergeCell ref="F9:H9"/>
    <mergeCell ref="A11:B11"/>
    <mergeCell ref="C11:E11"/>
    <mergeCell ref="A17:F17"/>
    <mergeCell ref="L17:M17"/>
    <mergeCell ref="A18:F18"/>
    <mergeCell ref="D19:I19"/>
    <mergeCell ref="A13:F13"/>
    <mergeCell ref="L13:M13"/>
    <mergeCell ref="A14:F14"/>
    <mergeCell ref="A15:F15"/>
    <mergeCell ref="L15:M15"/>
    <mergeCell ref="A16:F16"/>
    <mergeCell ref="L16:M16"/>
  </mergeCells>
  <dataValidations count="2">
    <dataValidation type="list" errorStyle="warning" operator="equal" showInputMessage="1" showErrorMessage="1" errorTitle="erreur" error="utiliser la liste déroulante" promptTitle="attention" prompt="Si cette cellule est rouge c'est que vous n'avez pas choisi le statut du salarié dans la liste déroulante._x000a_C= cadre_x000a_NC= non cadre_x000a_D= dirigeant" sqref="I9" xr:uid="{00000000-0002-0000-0600-000000000000}">
      <formula1>$M$3:$M$5</formula1>
      <formula2>0</formula2>
    </dataValidation>
    <dataValidation operator="equal" allowBlank="1" showErrorMessage="1" errorTitle="Smic minimum" error="attention tatal brut au minimum égal au smic pour 151,67 h" sqref="J19" xr:uid="{00000000-0002-0000-0600-000001000000}">
      <formula1>0</formula1>
      <formula2>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MAQUETTE BP </vt:lpstr>
      <vt:lpstr>ENONCE ASTREINTE </vt:lpstr>
      <vt:lpstr>MAQUETTE RESOLUTION </vt:lpstr>
      <vt:lpstr>CORRECTION </vt:lpstr>
      <vt:lpstr>BP 1</vt:lpstr>
      <vt:lpstr>BP 2</vt:lpstr>
      <vt:lpstr>BP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ordi</dc:creator>
  <cp:lastModifiedBy>jacques LE CHEVANTON</cp:lastModifiedBy>
  <cp:lastPrinted>2024-03-28T10:05:25Z</cp:lastPrinted>
  <dcterms:created xsi:type="dcterms:W3CDTF">2018-10-05T07:49:12Z</dcterms:created>
  <dcterms:modified xsi:type="dcterms:W3CDTF">2024-03-28T10:12:43Z</dcterms:modified>
</cp:coreProperties>
</file>