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a77d33fea66a78b/Desktop/EXCEL POUR LA PAIE 2024/TELECHARGEMENTS 2024/CHAPITRE 12/"/>
    </mc:Choice>
  </mc:AlternateContent>
  <xr:revisionPtr revIDLastSave="26" documentId="8_{D0BF9578-DDF9-4ECE-BD75-B320378E4F93}" xr6:coauthVersionLast="47" xr6:coauthVersionMax="47" xr10:uidLastSave="{FB46221F-69DD-4994-B641-F34E7C22EEB1}"/>
  <bookViews>
    <workbookView xWindow="-108" yWindow="-108" windowWidth="23256" windowHeight="12456" firstSheet="2" activeTab="11" xr2:uid="{E69BED01-F361-49AD-B5AD-984C3380E2F9}"/>
  </bookViews>
  <sheets>
    <sheet name="ENONCE " sheetId="13" r:id="rId1"/>
    <sheet name="HYP 1" sheetId="17" r:id="rId2"/>
    <sheet name="HYP  2" sheetId="18" r:id="rId3"/>
    <sheet name="HYP 3" sheetId="19" r:id="rId4"/>
    <sheet name="HYP 4 " sheetId="20" r:id="rId5"/>
    <sheet name="HYP   5 " sheetId="21" r:id="rId6"/>
    <sheet name="HYP  6" sheetId="15" r:id="rId7"/>
    <sheet name="HYP   7 " sheetId="22" r:id="rId8"/>
    <sheet name="HYP  8" sheetId="14" r:id="rId9"/>
    <sheet name="HYP 9" sheetId="23" r:id="rId10"/>
    <sheet name="HYP  10" sheetId="24" r:id="rId11"/>
    <sheet name="HYP 11" sheetId="25" r:id="rId12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3" l="1"/>
  <c r="E13" i="13"/>
  <c r="F12" i="25"/>
  <c r="F15" i="25"/>
  <c r="F13" i="25"/>
  <c r="F11" i="25"/>
  <c r="D8" i="25"/>
  <c r="F16" i="25" s="1"/>
  <c r="F13" i="24"/>
  <c r="F14" i="24"/>
  <c r="F12" i="24"/>
  <c r="F11" i="24"/>
  <c r="H20" i="24" s="1"/>
  <c r="D8" i="24"/>
  <c r="F16" i="24" s="1"/>
  <c r="F13" i="23"/>
  <c r="F14" i="23"/>
  <c r="F12" i="23"/>
  <c r="F11" i="23"/>
  <c r="H20" i="23" s="1"/>
  <c r="D8" i="23"/>
  <c r="F16" i="23" s="1"/>
  <c r="F13" i="22"/>
  <c r="F14" i="22"/>
  <c r="F12" i="22"/>
  <c r="F11" i="22"/>
  <c r="H20" i="22" s="1"/>
  <c r="D8" i="22"/>
  <c r="F16" i="22" s="1"/>
  <c r="F12" i="21"/>
  <c r="F13" i="21"/>
  <c r="F15" i="21" s="1"/>
  <c r="F11" i="21"/>
  <c r="D8" i="21"/>
  <c r="F16" i="21" s="1"/>
  <c r="F13" i="20"/>
  <c r="F14" i="20"/>
  <c r="F12" i="20"/>
  <c r="F11" i="20"/>
  <c r="H20" i="20" s="1"/>
  <c r="D8" i="20"/>
  <c r="F16" i="20" s="1"/>
  <c r="F12" i="19"/>
  <c r="F13" i="19"/>
  <c r="F15" i="19" s="1"/>
  <c r="F11" i="19"/>
  <c r="H20" i="19" s="1"/>
  <c r="D8" i="19"/>
  <c r="F16" i="19" s="1"/>
  <c r="F13" i="18"/>
  <c r="F15" i="18" s="1"/>
  <c r="F14" i="18"/>
  <c r="F12" i="18"/>
  <c r="F11" i="18"/>
  <c r="H20" i="18" s="1"/>
  <c r="F16" i="18"/>
  <c r="F14" i="17"/>
  <c r="F12" i="17"/>
  <c r="F16" i="17"/>
  <c r="F13" i="17"/>
  <c r="F15" i="17" s="1"/>
  <c r="F11" i="17"/>
  <c r="F13" i="15"/>
  <c r="F15" i="15" s="1"/>
  <c r="F16" i="15"/>
  <c r="F11" i="15"/>
  <c r="H20" i="15" s="1"/>
  <c r="D8" i="15"/>
  <c r="D8" i="14"/>
  <c r="F13" i="14"/>
  <c r="F15" i="14" s="1"/>
  <c r="F11" i="14"/>
  <c r="E73" i="13"/>
  <c r="E68" i="13"/>
  <c r="E63" i="13"/>
  <c r="E58" i="13"/>
  <c r="E53" i="13"/>
  <c r="E48" i="13"/>
  <c r="E42" i="13"/>
  <c r="E37" i="13"/>
  <c r="E33" i="13"/>
  <c r="E29" i="13"/>
  <c r="E25" i="13"/>
  <c r="H19" i="14" l="1"/>
  <c r="H19" i="25"/>
  <c r="H22" i="25" s="1"/>
  <c r="H20" i="21"/>
  <c r="H20" i="17"/>
  <c r="G16" i="13"/>
  <c r="G19" i="13" s="1"/>
  <c r="G17" i="13"/>
  <c r="G18" i="13"/>
  <c r="H20" i="25"/>
  <c r="H18" i="25"/>
  <c r="H21" i="25" s="1"/>
  <c r="F15" i="24"/>
  <c r="H19" i="24"/>
  <c r="H22" i="24" s="1"/>
  <c r="H18" i="24"/>
  <c r="H21" i="24" s="1"/>
  <c r="F15" i="23"/>
  <c r="H19" i="23" s="1"/>
  <c r="H22" i="23" s="1"/>
  <c r="F15" i="22"/>
  <c r="H19" i="22"/>
  <c r="H22" i="22" s="1"/>
  <c r="H18" i="22"/>
  <c r="H21" i="22" s="1"/>
  <c r="H19" i="21"/>
  <c r="H22" i="21" s="1"/>
  <c r="H18" i="21"/>
  <c r="H21" i="21" s="1"/>
  <c r="F15" i="20"/>
  <c r="H19" i="20" s="1"/>
  <c r="H22" i="20" s="1"/>
  <c r="H18" i="19"/>
  <c r="H21" i="19" s="1"/>
  <c r="H19" i="19"/>
  <c r="H22" i="19" s="1"/>
  <c r="H19" i="18"/>
  <c r="H22" i="18" s="1"/>
  <c r="H18" i="18"/>
  <c r="H21" i="18" s="1"/>
  <c r="H19" i="17"/>
  <c r="H18" i="17"/>
  <c r="H21" i="17" s="1"/>
  <c r="H19" i="15"/>
  <c r="H22" i="15" s="1"/>
  <c r="H18" i="15"/>
  <c r="H21" i="15" s="1"/>
  <c r="F16" i="14"/>
  <c r="H18" i="14" s="1"/>
  <c r="H21" i="14" s="1"/>
  <c r="H20" i="14"/>
  <c r="H22" i="17" l="1"/>
  <c r="G20" i="13"/>
  <c r="H18" i="23"/>
  <c r="H21" i="23" s="1"/>
  <c r="H18" i="20"/>
  <c r="H21" i="20" s="1"/>
  <c r="H22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E9" authorId="0" shapeId="0" xr:uid="{DC228890-1267-4FE6-9726-57A743902167}">
      <text>
        <r>
          <rPr>
            <sz val="9"/>
            <color indexed="81"/>
            <rFont val="Tahoma"/>
            <family val="2"/>
          </rPr>
          <t xml:space="preserve">Lorsque le Salaire Brut est supérieur à 4 *PMSS la base CSG CRDS est calculée sur 0,9825 * 4 * PMSS + Brut - 4 * PMSS 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4" authorId="0" shapeId="0" xr:uid="{0BB78538-0174-4DD9-A395-8B883CC1F9BA}">
      <text>
        <r>
          <rPr>
            <b/>
            <sz val="9"/>
            <color indexed="81"/>
            <rFont val="Tahoma"/>
            <family val="2"/>
          </rPr>
          <t>Bienvenue:</t>
        </r>
        <r>
          <rPr>
            <sz val="9"/>
            <color indexed="81"/>
            <rFont val="Tahoma"/>
            <family val="2"/>
          </rPr>
          <t xml:space="preserve">
La base CSG CRDS comprend en particulier la PP des cotisations santé (mutuelles) Prévoyance et Retraite Supplémentaire 
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F11" authorId="0" shapeId="0" xr:uid="{79A609E2-3697-4C8E-ACB1-E6CF43B1AC57}">
      <text>
        <r>
          <rPr>
            <sz val="9"/>
            <color indexed="81"/>
            <rFont val="Tahoma"/>
            <family val="2"/>
          </rPr>
          <t xml:space="preserve">Lorsque le Salaire Brut est supérieur à 4 *PMSS la base CSG CRDS est calculée sur 0,9825 * 4 * PMSS + Brut - 4 * PMSS 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6" authorId="0" shapeId="0" xr:uid="{6F46C10F-00E7-4770-B523-39A6E30787FF}">
      <text>
        <r>
          <rPr>
            <b/>
            <sz val="9"/>
            <color indexed="81"/>
            <rFont val="Tahoma"/>
            <family val="2"/>
          </rPr>
          <t>Bienvenue:</t>
        </r>
        <r>
          <rPr>
            <sz val="9"/>
            <color indexed="81"/>
            <rFont val="Tahoma"/>
            <family val="2"/>
          </rPr>
          <t xml:space="preserve">
La base CSG CRDS comprend en particulier la PP des cotisations santé (mutuelles) Prévoyance et Retraite Supplémentaire 
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F11" authorId="0" shapeId="0" xr:uid="{6F01734B-9D4C-428F-BB90-FFC339E98F94}">
      <text>
        <r>
          <rPr>
            <sz val="9"/>
            <color indexed="81"/>
            <rFont val="Tahoma"/>
            <family val="2"/>
          </rPr>
          <t xml:space="preserve">Lorsque le Salaire Brut est supérieur à 4 *PMSS la base CSG CRDS est calculée sur 0,9825 * 4 * PMSS + Brut - 4 * PMSS 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6" authorId="0" shapeId="0" xr:uid="{9A143A5F-146D-44DD-9084-691FE7463E3D}">
      <text>
        <r>
          <rPr>
            <b/>
            <sz val="9"/>
            <color indexed="81"/>
            <rFont val="Tahoma"/>
            <family val="2"/>
          </rPr>
          <t>Bienvenue:</t>
        </r>
        <r>
          <rPr>
            <sz val="9"/>
            <color indexed="81"/>
            <rFont val="Tahoma"/>
            <family val="2"/>
          </rPr>
          <t xml:space="preserve">
La base CSG CRDS comprend en particulier la PP des cotisations santé (mutuelles) Prévoyance et Retraite Supplémentaire 
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F11" authorId="0" shapeId="0" xr:uid="{B55621DE-90DA-408B-9ED1-8086C076B2E2}">
      <text>
        <r>
          <rPr>
            <sz val="9"/>
            <color indexed="81"/>
            <rFont val="Tahoma"/>
            <family val="2"/>
          </rPr>
          <t xml:space="preserve">Lorsque le Salaire Brut est supérieur à 4 *PMSS la base CSG CRDS est calculée sur 0,9825 * 4 * PMSS + Brut - 4 * PMSS 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6" authorId="0" shapeId="0" xr:uid="{317022DB-92C6-4F16-8844-F979626394A8}">
      <text>
        <r>
          <rPr>
            <b/>
            <sz val="9"/>
            <color indexed="81"/>
            <rFont val="Tahoma"/>
            <family val="2"/>
          </rPr>
          <t>Bienvenue:</t>
        </r>
        <r>
          <rPr>
            <sz val="9"/>
            <color indexed="81"/>
            <rFont val="Tahoma"/>
            <family val="2"/>
          </rPr>
          <t xml:space="preserve">
La base CSG CRDS comprend en particulier la PP des cotisations santé (mutuelles) Prévoyance et Retraite Supplémentaire 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F11" authorId="0" shapeId="0" xr:uid="{1E0D7C35-6A64-4DA4-8EB8-48335F17563B}">
      <text>
        <r>
          <rPr>
            <sz val="9"/>
            <color indexed="81"/>
            <rFont val="Tahoma"/>
            <family val="2"/>
          </rPr>
          <t xml:space="preserve">Lorsque le Salaire Brut est supérieur à 4 *PMSS la base CSG CRDS est calculée sur 0,9825 * 4 * PMSS + Brut - 4 * PMSS 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6" authorId="0" shapeId="0" xr:uid="{B0962C0C-A0F3-4787-B2BD-4C2B7555E7F6}">
      <text>
        <r>
          <rPr>
            <b/>
            <sz val="9"/>
            <color indexed="81"/>
            <rFont val="Tahoma"/>
            <family val="2"/>
          </rPr>
          <t>Bienvenue:</t>
        </r>
        <r>
          <rPr>
            <sz val="9"/>
            <color indexed="81"/>
            <rFont val="Tahoma"/>
            <family val="2"/>
          </rPr>
          <t xml:space="preserve">
La base CSG CRDS comprend en particulier la PP des cotisations santé (mutuelles) Prévoyance et Retraite Supplémentaire 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F11" authorId="0" shapeId="0" xr:uid="{8CD0469F-2976-4FBD-A474-53CC509E4CBD}">
      <text>
        <r>
          <rPr>
            <sz val="9"/>
            <color indexed="81"/>
            <rFont val="Tahoma"/>
            <family val="2"/>
          </rPr>
          <t xml:space="preserve">Lorsque le Salaire Brut est supérieur à 4 *PMSS la base CSG CRDS est calculée sur 0,9825 * 4 * PMSS + Brut - 4 * PMSS 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6" authorId="0" shapeId="0" xr:uid="{B946259B-452F-4CE4-AE50-74C758A5FAF6}">
      <text>
        <r>
          <rPr>
            <b/>
            <sz val="9"/>
            <color indexed="81"/>
            <rFont val="Tahoma"/>
            <family val="2"/>
          </rPr>
          <t>Bienvenue:</t>
        </r>
        <r>
          <rPr>
            <sz val="9"/>
            <color indexed="81"/>
            <rFont val="Tahoma"/>
            <family val="2"/>
          </rPr>
          <t xml:space="preserve">
La base CSG CRDS comprend en particulier la PP des cotisations santé (mutuelles) Prévoyance et Retraite Supplémentaire 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F11" authorId="0" shapeId="0" xr:uid="{30669A14-265C-4653-9F76-5C6764559C1E}">
      <text>
        <r>
          <rPr>
            <sz val="9"/>
            <color indexed="81"/>
            <rFont val="Tahoma"/>
            <family val="2"/>
          </rPr>
          <t xml:space="preserve">Lorsque le Salaire Brut est supérieur à 4 *PMSS la base CSG CRDS est calculée sur 0,9825 * 4 * PMSS + Brut - 4 * PMSS 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6" authorId="0" shapeId="0" xr:uid="{852EB76D-6F47-4AE5-8691-D8C64200D854}">
      <text>
        <r>
          <rPr>
            <b/>
            <sz val="9"/>
            <color indexed="81"/>
            <rFont val="Tahoma"/>
            <family val="2"/>
          </rPr>
          <t>Bienvenue:</t>
        </r>
        <r>
          <rPr>
            <sz val="9"/>
            <color indexed="81"/>
            <rFont val="Tahoma"/>
            <family val="2"/>
          </rPr>
          <t xml:space="preserve">
La base CSG CRDS comprend en particulier la PP des cotisations santé (mutuelles) Prévoyance et Retraite Supplémentaire 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F11" authorId="0" shapeId="0" xr:uid="{22F9D3ED-BDC3-4C56-8D04-301FA3126956}">
      <text>
        <r>
          <rPr>
            <sz val="9"/>
            <color indexed="81"/>
            <rFont val="Tahoma"/>
            <family val="2"/>
          </rPr>
          <t xml:space="preserve">Lorsque le Salaire Brut est supérieur à 4 *PMSS la base CSG CRDS est calculée sur 0,9825 * 4 * PMSS + Brut - 4 * PMSS 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6" authorId="0" shapeId="0" xr:uid="{22A56BD4-316B-4C68-9F5C-DEB0C043620E}">
      <text>
        <r>
          <rPr>
            <b/>
            <sz val="9"/>
            <color indexed="81"/>
            <rFont val="Tahoma"/>
            <family val="2"/>
          </rPr>
          <t>Bienvenue:</t>
        </r>
        <r>
          <rPr>
            <sz val="9"/>
            <color indexed="81"/>
            <rFont val="Tahoma"/>
            <family val="2"/>
          </rPr>
          <t xml:space="preserve">
La base CSG CRDS comprend en particulier la PP des cotisations santé (mutuelles) Prévoyance et Retraite Supplémentaire 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F11" authorId="0" shapeId="0" xr:uid="{0163D1E6-A7DC-4D33-87F2-884958AC2205}">
      <text>
        <r>
          <rPr>
            <sz val="9"/>
            <color indexed="81"/>
            <rFont val="Tahoma"/>
            <family val="2"/>
          </rPr>
          <t xml:space="preserve">Lorsque le Salaire Brut est supérieur à 4 *PMSS la base CSG CRDS est calculée sur 0,9825 * 4 * PMSS + Brut - 4 * PMSS 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6" authorId="0" shapeId="0" xr:uid="{D2ED1694-A965-47F9-93A8-CB0E13FD6279}">
      <text>
        <r>
          <rPr>
            <b/>
            <sz val="9"/>
            <color indexed="81"/>
            <rFont val="Tahoma"/>
            <family val="2"/>
          </rPr>
          <t>Bienvenue:</t>
        </r>
        <r>
          <rPr>
            <sz val="9"/>
            <color indexed="81"/>
            <rFont val="Tahoma"/>
            <family val="2"/>
          </rPr>
          <t xml:space="preserve">
La base CSG CRDS comprend en particulier la PP des cotisations santé (mutuelles) Prévoyance et Retraite Supplémentaire 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F11" authorId="0" shapeId="0" xr:uid="{8861DEB0-C285-40C1-A808-7EA54F67B22F}">
      <text>
        <r>
          <rPr>
            <sz val="9"/>
            <color indexed="81"/>
            <rFont val="Tahoma"/>
            <family val="2"/>
          </rPr>
          <t xml:space="preserve">Lorsque le Salaire Brut est supérieur à 4 *PMSS la base CSG CRDS est calculée sur 0,9825 * 4 * PMSS + Brut - 4 * PMSS 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6" authorId="0" shapeId="0" xr:uid="{39E874AA-8F3C-484B-96B6-85E86ED738B0}">
      <text>
        <r>
          <rPr>
            <b/>
            <sz val="9"/>
            <color indexed="81"/>
            <rFont val="Tahoma"/>
            <family val="2"/>
          </rPr>
          <t>Bienvenue:</t>
        </r>
        <r>
          <rPr>
            <sz val="9"/>
            <color indexed="81"/>
            <rFont val="Tahoma"/>
            <family val="2"/>
          </rPr>
          <t xml:space="preserve">
La base CSG CRDS comprend en particulier la PP des cotisations santé (mutuelles) Prévoyance et Retraite Supplémentaire 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F11" authorId="0" shapeId="0" xr:uid="{6FBCF162-181D-4F41-B870-DEDFD2356EC8}">
      <text>
        <r>
          <rPr>
            <sz val="9"/>
            <color indexed="81"/>
            <rFont val="Tahoma"/>
            <family val="2"/>
          </rPr>
          <t xml:space="preserve">Lorsque le Salaire Brut est supérieur à 4 *PMSS la base CSG CRDS est calculée sur 0,9825 * 4 * PMSS + Brut - 4 * PMSS 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6" authorId="0" shapeId="0" xr:uid="{715670F9-7F84-44DF-A872-0BE89BA2BCC2}">
      <text>
        <r>
          <rPr>
            <b/>
            <sz val="9"/>
            <color indexed="81"/>
            <rFont val="Tahoma"/>
            <family val="2"/>
          </rPr>
          <t>Bienvenue:</t>
        </r>
        <r>
          <rPr>
            <sz val="9"/>
            <color indexed="81"/>
            <rFont val="Tahoma"/>
            <family val="2"/>
          </rPr>
          <t xml:space="preserve">
La base CSG CRDS comprend en particulier la PP des cotisations santé (mutuelles) Prévoyance et Retraite Supplémentaire 
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F11" authorId="0" shapeId="0" xr:uid="{ED5730F7-54B0-4191-9CB8-1264EC2F23DD}">
      <text>
        <r>
          <rPr>
            <sz val="9"/>
            <color indexed="81"/>
            <rFont val="Tahoma"/>
            <family val="2"/>
          </rPr>
          <t xml:space="preserve">Lorsque le Salaire Brut est supérieur à 4 *PMSS la base CSG CRDS est calculée sur 0,9825 * 4 * PMSS + Brut - 4 * PMSS 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6" authorId="0" shapeId="0" xr:uid="{C4FD17D6-8B77-433F-9446-EF0A830CC656}">
      <text>
        <r>
          <rPr>
            <b/>
            <sz val="9"/>
            <color indexed="81"/>
            <rFont val="Tahoma"/>
            <family val="2"/>
          </rPr>
          <t>Bienvenue:</t>
        </r>
        <r>
          <rPr>
            <sz val="9"/>
            <color indexed="81"/>
            <rFont val="Tahoma"/>
            <family val="2"/>
          </rPr>
          <t xml:space="preserve">
La base CSG CRDS comprend en particulier la PP des cotisations santé (mutuelles) Prévoyance et Retraite Supplémentaire 
</t>
        </r>
      </text>
    </comment>
  </commentList>
</comments>
</file>

<file path=xl/sharedStrings.xml><?xml version="1.0" encoding="utf-8"?>
<sst xmlns="http://schemas.openxmlformats.org/spreadsheetml/2006/main" count="370" uniqueCount="55">
  <si>
    <t xml:space="preserve">Limite </t>
  </si>
  <si>
    <t>SI</t>
  </si>
  <si>
    <t>Salaire de base hors HS</t>
  </si>
  <si>
    <t>D133&lt;D129</t>
  </si>
  <si>
    <t>G10</t>
  </si>
  <si>
    <t>=0,9825*D130+D134</t>
  </si>
  <si>
    <t>G11</t>
  </si>
  <si>
    <t>=D131*0,9825</t>
  </si>
  <si>
    <t>Salaire brut</t>
  </si>
  <si>
    <t>G12</t>
  </si>
  <si>
    <t>=D132*0,9825</t>
  </si>
  <si>
    <t xml:space="preserve">Prévoyance et mutuelle </t>
  </si>
  <si>
    <t xml:space="preserve">SINON </t>
  </si>
  <si>
    <t>D133&gt;D129</t>
  </si>
  <si>
    <t>CSG  déductible Hors Heures Sup.</t>
  </si>
  <si>
    <t>CSG Non déductible Heures Suppl</t>
  </si>
  <si>
    <t xml:space="preserve">CSG déductible sur Heures Sup </t>
  </si>
  <si>
    <t>D130&gt;D129</t>
  </si>
  <si>
    <t>CSG / CRDS Non déductible hors heures Supp</t>
  </si>
  <si>
    <t>=D129*0,9825+(D130-D129)+D134</t>
  </si>
  <si>
    <t>CSG CRDS Non Déductible sur Heures Sup</t>
  </si>
  <si>
    <t>=D131</t>
  </si>
  <si>
    <t xml:space="preserve">Réduction de Cotisation sur heures Sup </t>
  </si>
  <si>
    <t>=D132</t>
  </si>
  <si>
    <t>SINON</t>
  </si>
  <si>
    <t>D130&lt;D129</t>
  </si>
  <si>
    <t>SI  (D129 - D130)&gt;132</t>
  </si>
  <si>
    <t>=D130*0,9825+D134</t>
  </si>
  <si>
    <t>=(D129-D130-D132)*0,9825+D131-(D129-D130-D132)</t>
  </si>
  <si>
    <t>=(D129-D130)*0,9825+D132-(D129-D130)</t>
  </si>
  <si>
    <t xml:space="preserve">Heures Suppl et Compl. Défiscalisées </t>
  </si>
  <si>
    <t>Heures Suppl Non défiscalisées</t>
  </si>
  <si>
    <t xml:space="preserve">Hyp 1 </t>
  </si>
  <si>
    <t xml:space="preserve">HS défiscalisées </t>
  </si>
  <si>
    <t xml:space="preserve">Mutuelle </t>
  </si>
  <si>
    <t>Hyp 2</t>
  </si>
  <si>
    <t>Hyp 3</t>
  </si>
  <si>
    <t>Hyp 4</t>
  </si>
  <si>
    <t>Hyp 5</t>
  </si>
  <si>
    <t>Hyp 6</t>
  </si>
  <si>
    <t xml:space="preserve">HS Non défiscalisées </t>
  </si>
  <si>
    <t>Hyp 7</t>
  </si>
  <si>
    <t>Hyp 8</t>
  </si>
  <si>
    <t>B</t>
  </si>
  <si>
    <t>C</t>
  </si>
  <si>
    <t>D</t>
  </si>
  <si>
    <t>E</t>
  </si>
  <si>
    <t>F</t>
  </si>
  <si>
    <t>G</t>
  </si>
  <si>
    <t>A</t>
  </si>
  <si>
    <t>Hyp 9</t>
  </si>
  <si>
    <t>Hyp 10</t>
  </si>
  <si>
    <t>Hyp 11</t>
  </si>
  <si>
    <t>PMSS</t>
  </si>
  <si>
    <t xml:space="preserve">Les cellules  en jaune sont les cellules  qui peuvent être modifiées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</si>
</sst>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0_-;\-* #,##0.000_-;_-* &quot;-&quot;??_-;_-@_-"/>
    <numFmt numFmtId="165" formatCode="_-* #,##0.00\ _€_-;\-* #,##0.00\ _€_-;_-* &quot;-&quot;??\ _€_-;_-@_-"/>
    <numFmt numFmtId="166" formatCode="_-* #,##0.0000_-;\-* #,##0.0000_-;_-* &quot;-&quot;??_-;_-@_-"/>
    <numFmt numFmtId="167" formatCode="_-* #,##0.000\ _€_-;\-* #,##0.000\ _€_-;_-* &quot;-&quot;???\ _€_-;_-@_-"/>
    <numFmt numFmtId="168" formatCode="_-* #,##0.00000000\ _€_-;\-* #,##0.000000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i/>
      <sz val="10"/>
      <color theme="1"/>
      <name val="Calibri"/>
      <family val="2"/>
      <scheme val="minor"/>
    </font>
    <font>
      <sz val="10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3">
    <xf numFmtId="0" fontId="0" fillId="0" borderId="0" xfId="0"/>
    <xf numFmtId="164" fontId="2" fillId="0" borderId="1" xfId="1" applyNumberFormat="1" applyFont="1" applyBorder="1" applyAlignment="1">
      <alignment horizontal="center"/>
    </xf>
    <xf numFmtId="0" fontId="2" fillId="0" borderId="0" xfId="0" applyFont="1"/>
    <xf numFmtId="165" fontId="2" fillId="0" borderId="0" xfId="0" applyNumberFormat="1" applyFont="1"/>
    <xf numFmtId="0" fontId="0" fillId="0" borderId="2" xfId="0" applyBorder="1"/>
    <xf numFmtId="165" fontId="0" fillId="0" borderId="3" xfId="0" applyNumberFormat="1" applyBorder="1"/>
    <xf numFmtId="0" fontId="0" fillId="0" borderId="3" xfId="0" applyBorder="1"/>
    <xf numFmtId="0" fontId="0" fillId="0" borderId="4" xfId="0" applyBorder="1"/>
    <xf numFmtId="10" fontId="2" fillId="0" borderId="0" xfId="2" applyNumberFormat="1" applyFont="1" applyBorder="1"/>
    <xf numFmtId="43" fontId="2" fillId="0" borderId="0" xfId="1" applyFont="1" applyBorder="1"/>
    <xf numFmtId="0" fontId="0" fillId="0" borderId="5" xfId="0" applyBorder="1"/>
    <xf numFmtId="4" fontId="0" fillId="0" borderId="0" xfId="0" applyNumberFormat="1"/>
    <xf numFmtId="165" fontId="0" fillId="0" borderId="0" xfId="0" applyNumberFormat="1"/>
    <xf numFmtId="0" fontId="0" fillId="0" borderId="6" xfId="0" applyBorder="1"/>
    <xf numFmtId="43" fontId="0" fillId="0" borderId="0" xfId="1" applyFont="1" applyAlignment="1">
      <alignment horizontal="right"/>
    </xf>
    <xf numFmtId="165" fontId="3" fillId="0" borderId="0" xfId="0" quotePrefix="1" applyNumberFormat="1" applyFont="1"/>
    <xf numFmtId="0" fontId="0" fillId="0" borderId="0" xfId="0" quotePrefix="1"/>
    <xf numFmtId="166" fontId="2" fillId="0" borderId="0" xfId="1" applyNumberFormat="1" applyFont="1" applyBorder="1"/>
    <xf numFmtId="167" fontId="3" fillId="0" borderId="0" xfId="0" quotePrefix="1" applyNumberFormat="1" applyFont="1"/>
    <xf numFmtId="0" fontId="3" fillId="0" borderId="0" xfId="0" applyFont="1"/>
    <xf numFmtId="10" fontId="2" fillId="0" borderId="1" xfId="0" applyNumberFormat="1" applyFont="1" applyBorder="1" applyAlignment="1">
      <alignment horizontal="center"/>
    </xf>
    <xf numFmtId="43" fontId="2" fillId="0" borderId="7" xfId="1" applyFont="1" applyBorder="1"/>
    <xf numFmtId="43" fontId="1" fillId="0" borderId="7" xfId="1" quotePrefix="1" applyFont="1" applyBorder="1"/>
    <xf numFmtId="0" fontId="1" fillId="0" borderId="7" xfId="0" quotePrefix="1" applyFont="1" applyBorder="1"/>
    <xf numFmtId="43" fontId="3" fillId="0" borderId="0" xfId="0" quotePrefix="1" applyNumberFormat="1" applyFont="1"/>
    <xf numFmtId="168" fontId="2" fillId="0" borderId="1" xfId="0" applyNumberFormat="1" applyFont="1" applyBorder="1" applyAlignment="1">
      <alignment horizontal="center"/>
    </xf>
    <xf numFmtId="4" fontId="3" fillId="0" borderId="0" xfId="0" quotePrefix="1" applyNumberFormat="1" applyFont="1"/>
    <xf numFmtId="43" fontId="0" fillId="0" borderId="0" xfId="1" applyFont="1"/>
    <xf numFmtId="0" fontId="0" fillId="0" borderId="8" xfId="0" applyBorder="1"/>
    <xf numFmtId="0" fontId="0" fillId="0" borderId="9" xfId="0" applyBorder="1"/>
    <xf numFmtId="0" fontId="0" fillId="0" borderId="10" xfId="0" applyBorder="1"/>
    <xf numFmtId="43" fontId="2" fillId="0" borderId="5" xfId="1" applyFont="1" applyBorder="1"/>
    <xf numFmtId="43" fontId="1" fillId="0" borderId="5" xfId="1" quotePrefix="1" applyFont="1" applyBorder="1"/>
    <xf numFmtId="0" fontId="1" fillId="0" borderId="5" xfId="0" quotePrefix="1" applyFont="1" applyBorder="1"/>
    <xf numFmtId="43" fontId="1" fillId="0" borderId="0" xfId="1" quotePrefix="1" applyFont="1" applyBorder="1"/>
    <xf numFmtId="0" fontId="1" fillId="0" borderId="0" xfId="0" quotePrefix="1" applyFont="1"/>
    <xf numFmtId="0" fontId="0" fillId="0" borderId="1" xfId="0" applyBorder="1" applyAlignment="1">
      <alignment horizontal="center"/>
    </xf>
    <xf numFmtId="167" fontId="1" fillId="0" borderId="0" xfId="0" quotePrefix="1" applyNumberFormat="1" applyFont="1"/>
    <xf numFmtId="164" fontId="2" fillId="0" borderId="13" xfId="1" applyNumberFormat="1" applyFont="1" applyBorder="1" applyAlignment="1">
      <alignment horizontal="center"/>
    </xf>
    <xf numFmtId="43" fontId="0" fillId="0" borderId="1" xfId="1" applyFont="1" applyBorder="1" applyAlignment="1">
      <alignment horizontal="center"/>
    </xf>
    <xf numFmtId="0" fontId="2" fillId="0" borderId="0" xfId="0" quotePrefix="1" applyFont="1"/>
    <xf numFmtId="43" fontId="2" fillId="0" borderId="0" xfId="1" applyFont="1"/>
    <xf numFmtId="43" fontId="2" fillId="0" borderId="0" xfId="1" applyFont="1" applyAlignment="1">
      <alignment horizontal="right"/>
    </xf>
    <xf numFmtId="0" fontId="7" fillId="0" borderId="0" xfId="0" quotePrefix="1" applyFont="1"/>
    <xf numFmtId="43" fontId="7" fillId="0" borderId="0" xfId="1" applyFont="1"/>
    <xf numFmtId="43" fontId="7" fillId="0" borderId="0" xfId="1" applyFont="1" applyAlignment="1">
      <alignment horizontal="right"/>
    </xf>
    <xf numFmtId="0" fontId="7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0" fillId="0" borderId="13" xfId="0" applyBorder="1" applyAlignment="1">
      <alignment horizontal="center"/>
    </xf>
    <xf numFmtId="164" fontId="2" fillId="2" borderId="1" xfId="1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0" fontId="0" fillId="2" borderId="0" xfId="0" applyFill="1"/>
    <xf numFmtId="0" fontId="4" fillId="0" borderId="12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2" xfId="0" applyFont="1" applyBorder="1"/>
    <xf numFmtId="0" fontId="4" fillId="0" borderId="1" xfId="0" applyFont="1" applyBorder="1"/>
    <xf numFmtId="0" fontId="4" fillId="0" borderId="11" xfId="0" applyFont="1" applyBorder="1"/>
    <xf numFmtId="43" fontId="2" fillId="0" borderId="10" xfId="1" applyFont="1" applyBorder="1" applyAlignment="1">
      <alignment horizontal="center"/>
    </xf>
    <xf numFmtId="43" fontId="2" fillId="0" borderId="13" xfId="1" applyFont="1" applyBorder="1" applyAlignment="1">
      <alignment horizontal="center"/>
    </xf>
    <xf numFmtId="0" fontId="2" fillId="0" borderId="12" xfId="0" applyFont="1" applyBorder="1"/>
    <xf numFmtId="0" fontId="2" fillId="0" borderId="1" xfId="0" applyFont="1" applyBorder="1"/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0.v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1.xml"/><Relationship Id="rId1" Type="http://schemas.openxmlformats.org/officeDocument/2006/relationships/vmlDrawing" Target="../drawings/vmlDrawing11.v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2.xml"/><Relationship Id="rId1" Type="http://schemas.openxmlformats.org/officeDocument/2006/relationships/vmlDrawing" Target="../drawings/vmlDrawing12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9.xml"/><Relationship Id="rId1" Type="http://schemas.openxmlformats.org/officeDocument/2006/relationships/vmlDrawing" Target="../drawings/vmlDrawing9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2CD6FF-1B8E-4631-A26B-18AC1649FF6D}">
  <dimension ref="A2:Y73"/>
  <sheetViews>
    <sheetView workbookViewId="0">
      <selection activeCell="D6" sqref="D6"/>
    </sheetView>
  </sheetViews>
  <sheetFormatPr baseColWidth="10" defaultRowHeight="14.4" x14ac:dyDescent="0.3"/>
  <cols>
    <col min="3" max="3" width="12.88671875" bestFit="1" customWidth="1"/>
    <col min="4" max="4" width="23.109375" customWidth="1"/>
    <col min="5" max="5" width="11.88671875" bestFit="1" customWidth="1"/>
    <col min="6" max="6" width="20.44140625" style="27" customWidth="1"/>
    <col min="7" max="9" width="12" style="14" customWidth="1"/>
    <col min="10" max="10" width="12.88671875" style="14" bestFit="1" customWidth="1"/>
    <col min="11" max="15" width="12" style="14" customWidth="1"/>
    <col min="16" max="16" width="5.44140625" hidden="1" customWidth="1"/>
    <col min="17" max="25" width="0.109375" hidden="1" customWidth="1"/>
  </cols>
  <sheetData>
    <row r="2" spans="1:25" x14ac:dyDescent="0.3">
      <c r="C2" s="2" t="s">
        <v>54</v>
      </c>
    </row>
    <row r="5" spans="1:25" x14ac:dyDescent="0.3">
      <c r="C5" t="s">
        <v>53</v>
      </c>
      <c r="D5" s="53">
        <v>3864</v>
      </c>
    </row>
    <row r="7" spans="1:25" ht="13.8" customHeight="1" x14ac:dyDescent="0.3"/>
    <row r="8" spans="1:25" ht="13.8" customHeight="1" x14ac:dyDescent="0.3">
      <c r="A8" s="36" t="s">
        <v>49</v>
      </c>
      <c r="B8" s="36" t="s">
        <v>43</v>
      </c>
      <c r="C8" s="36" t="s">
        <v>44</v>
      </c>
      <c r="D8" s="36" t="s">
        <v>45</v>
      </c>
      <c r="E8" s="36" t="s">
        <v>46</v>
      </c>
      <c r="F8" s="39" t="s">
        <v>47</v>
      </c>
      <c r="G8" s="39" t="s">
        <v>48</v>
      </c>
    </row>
    <row r="9" spans="1:25" x14ac:dyDescent="0.3">
      <c r="A9" s="47"/>
      <c r="B9" s="50">
        <v>129</v>
      </c>
      <c r="C9" s="59" t="s">
        <v>0</v>
      </c>
      <c r="D9" s="60"/>
      <c r="E9" s="38">
        <f>4*D5</f>
        <v>15456</v>
      </c>
      <c r="F9" s="48"/>
      <c r="G9" s="49"/>
      <c r="H9" s="3"/>
      <c r="I9" s="3"/>
      <c r="J9" s="3"/>
      <c r="K9" s="3"/>
      <c r="L9" s="3"/>
      <c r="M9" s="3"/>
      <c r="N9" s="3"/>
      <c r="O9" s="3"/>
      <c r="P9" s="4"/>
      <c r="Q9" s="5" t="s">
        <v>1</v>
      </c>
      <c r="R9" s="5"/>
      <c r="S9" s="6"/>
      <c r="T9" s="6"/>
      <c r="U9" s="6"/>
      <c r="V9" s="6"/>
      <c r="W9" s="6"/>
      <c r="X9" s="6"/>
      <c r="Y9" s="7"/>
    </row>
    <row r="10" spans="1:25" x14ac:dyDescent="0.3">
      <c r="B10" s="36">
        <v>130</v>
      </c>
      <c r="C10" s="61" t="s">
        <v>2</v>
      </c>
      <c r="D10" s="62"/>
      <c r="E10" s="51"/>
      <c r="F10" s="8"/>
      <c r="G10" s="9"/>
      <c r="H10" s="9"/>
      <c r="I10" s="9"/>
      <c r="J10" s="9"/>
      <c r="K10" s="9"/>
      <c r="L10" s="9"/>
      <c r="M10" s="9"/>
      <c r="N10" s="9"/>
      <c r="O10" s="9"/>
      <c r="P10" s="10"/>
      <c r="Q10" s="11"/>
      <c r="R10" s="12" t="s">
        <v>3</v>
      </c>
      <c r="S10" s="11"/>
      <c r="Y10" s="13"/>
    </row>
    <row r="11" spans="1:25" x14ac:dyDescent="0.3">
      <c r="B11" s="36">
        <v>131</v>
      </c>
      <c r="C11" s="61" t="s">
        <v>30</v>
      </c>
      <c r="D11" s="62"/>
      <c r="E11" s="51"/>
      <c r="F11" s="8"/>
      <c r="P11" s="10"/>
      <c r="Q11" s="12"/>
      <c r="R11" s="12"/>
      <c r="S11" t="s">
        <v>4</v>
      </c>
      <c r="T11" s="15" t="s">
        <v>5</v>
      </c>
      <c r="Y11" s="13"/>
    </row>
    <row r="12" spans="1:25" x14ac:dyDescent="0.3">
      <c r="B12" s="36">
        <v>132</v>
      </c>
      <c r="C12" s="61" t="s">
        <v>31</v>
      </c>
      <c r="D12" s="62"/>
      <c r="E12" s="52"/>
      <c r="F12" s="8"/>
      <c r="G12" s="9"/>
      <c r="H12" s="9"/>
      <c r="I12" s="9"/>
      <c r="J12" s="9"/>
      <c r="K12" s="9"/>
      <c r="L12" s="9"/>
      <c r="M12" s="9"/>
      <c r="N12" s="9"/>
      <c r="O12" s="9"/>
      <c r="P12" s="10"/>
      <c r="Q12" s="12"/>
      <c r="R12" s="12"/>
      <c r="S12" s="12" t="s">
        <v>6</v>
      </c>
      <c r="T12" s="15" t="s">
        <v>7</v>
      </c>
      <c r="V12" s="16"/>
      <c r="Y12" s="13"/>
    </row>
    <row r="13" spans="1:25" x14ac:dyDescent="0.3">
      <c r="B13" s="36">
        <v>133</v>
      </c>
      <c r="C13" s="61" t="s">
        <v>8</v>
      </c>
      <c r="D13" s="62"/>
      <c r="E13" s="1">
        <f>E10+E11+E12</f>
        <v>0</v>
      </c>
      <c r="F13" s="17"/>
      <c r="G13" s="9"/>
      <c r="H13" s="9"/>
      <c r="I13" s="9"/>
      <c r="J13" s="9"/>
      <c r="K13" s="9"/>
      <c r="L13" s="9"/>
      <c r="M13" s="9"/>
      <c r="N13" s="9"/>
      <c r="O13" s="9"/>
      <c r="P13" s="10"/>
      <c r="S13" s="12" t="s">
        <v>9</v>
      </c>
      <c r="T13" s="18" t="s">
        <v>10</v>
      </c>
      <c r="Y13" s="13"/>
    </row>
    <row r="14" spans="1:25" x14ac:dyDescent="0.3">
      <c r="B14" s="36">
        <v>134</v>
      </c>
      <c r="C14" s="61" t="s">
        <v>11</v>
      </c>
      <c r="D14" s="62"/>
      <c r="E14" s="1"/>
      <c r="F14" s="2"/>
      <c r="G14" s="3"/>
      <c r="H14" s="3"/>
      <c r="I14" s="3"/>
      <c r="J14" s="3"/>
      <c r="K14" s="3"/>
      <c r="L14" s="3"/>
      <c r="M14" s="3"/>
      <c r="N14" s="3"/>
      <c r="O14" s="3"/>
      <c r="P14" s="10"/>
      <c r="Q14" s="12"/>
      <c r="S14" s="12"/>
      <c r="T14" s="19"/>
      <c r="Y14" s="13"/>
    </row>
    <row r="15" spans="1:25" x14ac:dyDescent="0.3">
      <c r="B15" s="36">
        <v>135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10"/>
      <c r="Q15" t="s">
        <v>12</v>
      </c>
      <c r="R15" s="12" t="s">
        <v>13</v>
      </c>
      <c r="T15" s="19"/>
      <c r="Y15" s="13"/>
    </row>
    <row r="16" spans="1:25" x14ac:dyDescent="0.3">
      <c r="B16" s="36">
        <v>136</v>
      </c>
      <c r="C16" s="54" t="s">
        <v>14</v>
      </c>
      <c r="D16" s="55"/>
      <c r="E16" s="55"/>
      <c r="F16" s="20">
        <v>6.8000000000000005E-2</v>
      </c>
      <c r="G16" s="21">
        <f>IF(E13&lt;E9,E10*0.9825+E14,IF(E10&gt;E9,E9*0.9825+E10-E9+E14, E10*0.9825+E14))</f>
        <v>0</v>
      </c>
      <c r="H16" s="31"/>
      <c r="I16" s="9"/>
      <c r="J16" s="9"/>
      <c r="K16" s="9"/>
      <c r="L16" s="9"/>
      <c r="M16" s="9"/>
      <c r="N16" s="9"/>
      <c r="O16" s="9"/>
      <c r="P16" s="10"/>
      <c r="Q16" s="12"/>
      <c r="Y16" s="13"/>
    </row>
    <row r="17" spans="2:25" x14ac:dyDescent="0.3">
      <c r="B17" s="36">
        <v>137</v>
      </c>
      <c r="C17" s="54" t="s">
        <v>15</v>
      </c>
      <c r="D17" s="55"/>
      <c r="E17" s="55"/>
      <c r="F17" s="20">
        <v>6.8000000000000005E-2</v>
      </c>
      <c r="G17" s="22">
        <f>IF(E13&gt;E9,IF(E10&gt;E9,E11,IF((E9-E10)&gt;E11,E11*0.9825,(E9-E10)*0.9825+E11-(E9-E10))),E11*0.9825)</f>
        <v>0</v>
      </c>
      <c r="H17" s="32"/>
      <c r="I17" s="34"/>
      <c r="J17" s="34"/>
      <c r="K17" s="34"/>
      <c r="L17" s="34"/>
      <c r="M17" s="34"/>
      <c r="N17" s="34"/>
      <c r="O17" s="34"/>
      <c r="P17" s="10"/>
      <c r="R17" t="s">
        <v>1</v>
      </c>
      <c r="T17" s="19"/>
      <c r="Y17" s="13"/>
    </row>
    <row r="18" spans="2:25" x14ac:dyDescent="0.3">
      <c r="B18" s="36">
        <v>138</v>
      </c>
      <c r="C18" s="54" t="s">
        <v>16</v>
      </c>
      <c r="D18" s="55"/>
      <c r="E18" s="55"/>
      <c r="F18" s="20">
        <v>6.8000000000000005E-2</v>
      </c>
      <c r="G18" s="23">
        <f>IF(E13&lt;E9,E12*0.9825,IF(E10&gt;E9,E12,IF((E9-E10)&gt;E11,(E9-E10-E11)*0.9825+E12-(E9-E10-E11),E12)))</f>
        <v>0</v>
      </c>
      <c r="H18" s="33"/>
      <c r="I18" s="35"/>
      <c r="J18" s="37"/>
      <c r="K18" s="35"/>
      <c r="L18" s="35"/>
      <c r="M18" s="35"/>
      <c r="N18" s="35"/>
      <c r="O18" s="35"/>
      <c r="P18" s="10"/>
      <c r="S18" t="s">
        <v>17</v>
      </c>
      <c r="T18" s="19"/>
      <c r="Y18" s="13"/>
    </row>
    <row r="19" spans="2:25" x14ac:dyDescent="0.3">
      <c r="B19" s="36">
        <v>139</v>
      </c>
      <c r="C19" s="56" t="s">
        <v>18</v>
      </c>
      <c r="D19" s="57"/>
      <c r="E19" s="57"/>
      <c r="F19" s="20">
        <v>2.9000000000000001E-2</v>
      </c>
      <c r="G19" s="21">
        <f>G16</f>
        <v>0</v>
      </c>
      <c r="H19" s="31"/>
      <c r="I19" s="9"/>
      <c r="J19" s="9"/>
      <c r="K19" s="9"/>
      <c r="L19" s="9"/>
      <c r="M19" s="9"/>
      <c r="N19" s="9"/>
      <c r="O19" s="9"/>
      <c r="P19" s="10"/>
      <c r="S19" t="s">
        <v>4</v>
      </c>
      <c r="T19" s="15" t="s">
        <v>19</v>
      </c>
      <c r="Y19" s="13"/>
    </row>
    <row r="20" spans="2:25" x14ac:dyDescent="0.3">
      <c r="B20" s="36">
        <v>140</v>
      </c>
      <c r="C20" s="58" t="s">
        <v>20</v>
      </c>
      <c r="D20" s="58"/>
      <c r="E20" s="56"/>
      <c r="F20" s="20">
        <v>2.9000000000000001E-2</v>
      </c>
      <c r="G20" s="21">
        <f>G17+G18</f>
        <v>0</v>
      </c>
      <c r="H20" s="31"/>
      <c r="I20" s="9"/>
      <c r="J20" s="9"/>
      <c r="K20" s="9"/>
      <c r="L20" s="9"/>
      <c r="M20" s="9"/>
      <c r="N20" s="9"/>
      <c r="O20" s="9"/>
      <c r="P20" s="10"/>
      <c r="S20" t="s">
        <v>6</v>
      </c>
      <c r="T20" s="24" t="s">
        <v>21</v>
      </c>
      <c r="Y20" s="13"/>
    </row>
    <row r="21" spans="2:25" x14ac:dyDescent="0.3">
      <c r="B21" s="36">
        <v>141</v>
      </c>
      <c r="C21" s="56" t="s">
        <v>22</v>
      </c>
      <c r="D21" s="57"/>
      <c r="E21" s="57"/>
      <c r="F21" s="25"/>
      <c r="G21" s="21"/>
      <c r="H21" s="31"/>
      <c r="I21" s="9"/>
      <c r="J21" s="9"/>
      <c r="K21" s="9"/>
      <c r="L21" s="9"/>
      <c r="M21" s="9"/>
      <c r="N21" s="9"/>
      <c r="O21" s="9"/>
      <c r="P21" s="10"/>
      <c r="S21" t="s">
        <v>9</v>
      </c>
      <c r="T21" s="26" t="s">
        <v>23</v>
      </c>
      <c r="Y21" s="13"/>
    </row>
    <row r="22" spans="2:25" x14ac:dyDescent="0.3">
      <c r="D22" s="27"/>
      <c r="P22" s="10"/>
      <c r="Q22" s="16"/>
      <c r="Y22" s="13"/>
    </row>
    <row r="23" spans="2:25" ht="15.6" x14ac:dyDescent="0.3">
      <c r="C23" s="43" t="s">
        <v>32</v>
      </c>
      <c r="D23" s="44" t="s">
        <v>8</v>
      </c>
      <c r="E23" s="45">
        <v>2000</v>
      </c>
      <c r="P23" s="10"/>
      <c r="Q23" s="16"/>
      <c r="R23" t="s">
        <v>24</v>
      </c>
      <c r="S23" t="s">
        <v>25</v>
      </c>
      <c r="Y23" s="13"/>
    </row>
    <row r="24" spans="2:25" ht="15.6" x14ac:dyDescent="0.3">
      <c r="C24" s="46"/>
      <c r="D24" s="44" t="s">
        <v>33</v>
      </c>
      <c r="E24" s="45">
        <v>500</v>
      </c>
      <c r="P24" s="10"/>
      <c r="Y24" s="13"/>
    </row>
    <row r="25" spans="2:25" ht="15.6" x14ac:dyDescent="0.3">
      <c r="C25" s="46"/>
      <c r="D25" s="44" t="s">
        <v>34</v>
      </c>
      <c r="E25" s="45">
        <f>2%*(E23+E24)</f>
        <v>50</v>
      </c>
      <c r="P25" s="10"/>
      <c r="T25" t="s">
        <v>26</v>
      </c>
      <c r="Y25" s="13"/>
    </row>
    <row r="26" spans="2:25" ht="15.6" x14ac:dyDescent="0.3">
      <c r="C26" s="46"/>
      <c r="D26" s="44"/>
      <c r="E26" s="45"/>
      <c r="P26" s="10"/>
      <c r="Y26" s="13"/>
    </row>
    <row r="27" spans="2:25" ht="15.6" x14ac:dyDescent="0.3">
      <c r="C27" s="43" t="s">
        <v>35</v>
      </c>
      <c r="D27" s="44" t="s">
        <v>8</v>
      </c>
      <c r="E27" s="45">
        <v>8000</v>
      </c>
      <c r="P27" s="10"/>
      <c r="U27" t="s">
        <v>4</v>
      </c>
      <c r="V27" s="15" t="s">
        <v>27</v>
      </c>
      <c r="Y27" s="13"/>
    </row>
    <row r="28" spans="2:25" ht="15.6" x14ac:dyDescent="0.3">
      <c r="C28" s="46"/>
      <c r="D28" s="44" t="s">
        <v>33</v>
      </c>
      <c r="E28" s="45">
        <v>2000</v>
      </c>
      <c r="P28" s="10"/>
      <c r="U28" t="s">
        <v>6</v>
      </c>
      <c r="V28" s="24" t="s">
        <v>28</v>
      </c>
      <c r="Y28" s="13"/>
    </row>
    <row r="29" spans="2:25" ht="15.6" x14ac:dyDescent="0.3">
      <c r="C29" s="46"/>
      <c r="D29" s="44" t="s">
        <v>34</v>
      </c>
      <c r="E29" s="45">
        <f>2%*(E27+E28)</f>
        <v>200</v>
      </c>
      <c r="P29" s="10"/>
      <c r="U29" t="s">
        <v>9</v>
      </c>
      <c r="V29" s="15" t="s">
        <v>10</v>
      </c>
      <c r="Y29" s="13"/>
    </row>
    <row r="30" spans="2:25" ht="15.6" x14ac:dyDescent="0.3">
      <c r="C30" s="46"/>
      <c r="D30" s="44"/>
      <c r="E30" s="45"/>
      <c r="P30" s="10"/>
      <c r="V30" s="19"/>
      <c r="Y30" s="13"/>
    </row>
    <row r="31" spans="2:25" ht="15.6" x14ac:dyDescent="0.3">
      <c r="C31" s="43" t="s">
        <v>36</v>
      </c>
      <c r="D31" s="44" t="s">
        <v>8</v>
      </c>
      <c r="E31" s="45">
        <v>15000</v>
      </c>
      <c r="P31" s="10"/>
      <c r="T31" t="s">
        <v>12</v>
      </c>
      <c r="V31" s="19"/>
      <c r="Y31" s="13"/>
    </row>
    <row r="32" spans="2:25" ht="15.6" x14ac:dyDescent="0.3">
      <c r="C32" s="46"/>
      <c r="D32" s="44" t="s">
        <v>33</v>
      </c>
      <c r="E32" s="45">
        <v>2000</v>
      </c>
      <c r="P32" s="10"/>
      <c r="U32" t="s">
        <v>4</v>
      </c>
      <c r="V32" s="18" t="s">
        <v>27</v>
      </c>
      <c r="Y32" s="13"/>
    </row>
    <row r="33" spans="3:25" ht="15.6" x14ac:dyDescent="0.3">
      <c r="C33" s="46"/>
      <c r="D33" s="44" t="s">
        <v>34</v>
      </c>
      <c r="E33" s="45">
        <f>2%*(E31+E32)</f>
        <v>340</v>
      </c>
      <c r="P33" s="10"/>
      <c r="U33" t="s">
        <v>6</v>
      </c>
      <c r="V33" s="24" t="s">
        <v>21</v>
      </c>
      <c r="Y33" s="13"/>
    </row>
    <row r="34" spans="3:25" ht="15.6" x14ac:dyDescent="0.3">
      <c r="C34" s="46"/>
      <c r="D34" s="44"/>
      <c r="E34" s="45"/>
      <c r="P34" s="10"/>
      <c r="U34" t="s">
        <v>9</v>
      </c>
      <c r="V34" s="15" t="s">
        <v>29</v>
      </c>
      <c r="Y34" s="13"/>
    </row>
    <row r="35" spans="3:25" ht="15.6" x14ac:dyDescent="0.3">
      <c r="C35" s="43" t="s">
        <v>37</v>
      </c>
      <c r="D35" s="44" t="s">
        <v>8</v>
      </c>
      <c r="E35" s="45">
        <v>14000</v>
      </c>
      <c r="P35" s="28"/>
      <c r="Q35" s="29"/>
      <c r="R35" s="29"/>
      <c r="S35" s="29"/>
      <c r="T35" s="29"/>
      <c r="U35" s="29"/>
      <c r="V35" s="29"/>
      <c r="W35" s="29"/>
      <c r="X35" s="29"/>
      <c r="Y35" s="30"/>
    </row>
    <row r="36" spans="3:25" ht="15.6" x14ac:dyDescent="0.3">
      <c r="C36" s="46"/>
      <c r="D36" s="44" t="s">
        <v>33</v>
      </c>
      <c r="E36" s="45">
        <v>2000</v>
      </c>
    </row>
    <row r="37" spans="3:25" ht="15.6" x14ac:dyDescent="0.3">
      <c r="C37" s="46"/>
      <c r="D37" s="44" t="s">
        <v>34</v>
      </c>
      <c r="E37" s="45">
        <f>2%*(E35+E36)</f>
        <v>320</v>
      </c>
    </row>
    <row r="38" spans="3:25" ht="15.6" x14ac:dyDescent="0.3">
      <c r="C38" s="46"/>
      <c r="D38" s="44"/>
      <c r="E38" s="45"/>
    </row>
    <row r="39" spans="3:25" x14ac:dyDescent="0.3">
      <c r="C39" s="40" t="s">
        <v>38</v>
      </c>
      <c r="D39" s="41" t="s">
        <v>8</v>
      </c>
      <c r="E39" s="42">
        <v>10000</v>
      </c>
    </row>
    <row r="40" spans="3:25" x14ac:dyDescent="0.3">
      <c r="C40" s="2"/>
      <c r="D40" s="41" t="s">
        <v>33</v>
      </c>
      <c r="E40" s="42">
        <v>2000</v>
      </c>
    </row>
    <row r="41" spans="3:25" x14ac:dyDescent="0.3">
      <c r="C41" s="2"/>
      <c r="D41" s="41" t="s">
        <v>40</v>
      </c>
      <c r="E41" s="42">
        <v>1000</v>
      </c>
    </row>
    <row r="42" spans="3:25" x14ac:dyDescent="0.3">
      <c r="C42" s="2"/>
      <c r="D42" s="41" t="s">
        <v>34</v>
      </c>
      <c r="E42" s="42">
        <f>2%*(E39+E40+E41)</f>
        <v>260</v>
      </c>
    </row>
    <row r="43" spans="3:25" x14ac:dyDescent="0.3">
      <c r="C43" s="2"/>
      <c r="D43" s="41"/>
      <c r="E43" s="42"/>
    </row>
    <row r="44" spans="3:25" x14ac:dyDescent="0.3">
      <c r="C44" s="2"/>
      <c r="D44" s="41"/>
      <c r="E44" s="42"/>
    </row>
    <row r="45" spans="3:25" x14ac:dyDescent="0.3">
      <c r="C45" s="40" t="s">
        <v>39</v>
      </c>
      <c r="D45" s="41" t="s">
        <v>8</v>
      </c>
      <c r="E45" s="42">
        <v>14000</v>
      </c>
    </row>
    <row r="46" spans="3:25" x14ac:dyDescent="0.3">
      <c r="C46" s="2"/>
      <c r="D46" s="41" t="s">
        <v>33</v>
      </c>
      <c r="E46" s="42">
        <v>2000</v>
      </c>
    </row>
    <row r="47" spans="3:25" x14ac:dyDescent="0.3">
      <c r="C47" s="2"/>
      <c r="D47" s="41" t="s">
        <v>40</v>
      </c>
      <c r="E47" s="42">
        <v>1000</v>
      </c>
    </row>
    <row r="48" spans="3:25" x14ac:dyDescent="0.3">
      <c r="C48" s="2"/>
      <c r="D48" s="41" t="s">
        <v>34</v>
      </c>
      <c r="E48" s="42">
        <f>2%*(E45+E46+E47)</f>
        <v>340</v>
      </c>
    </row>
    <row r="49" spans="3:5" x14ac:dyDescent="0.3">
      <c r="C49" s="2"/>
      <c r="D49" s="41"/>
      <c r="E49" s="42"/>
    </row>
    <row r="50" spans="3:5" x14ac:dyDescent="0.3">
      <c r="C50" s="40" t="s">
        <v>41</v>
      </c>
      <c r="D50" s="41" t="s">
        <v>8</v>
      </c>
      <c r="E50" s="42">
        <v>3000</v>
      </c>
    </row>
    <row r="51" spans="3:5" x14ac:dyDescent="0.3">
      <c r="C51" s="2"/>
      <c r="D51" s="41" t="s">
        <v>33</v>
      </c>
      <c r="E51" s="42">
        <v>2000</v>
      </c>
    </row>
    <row r="52" spans="3:5" x14ac:dyDescent="0.3">
      <c r="C52" s="2"/>
      <c r="D52" s="41" t="s">
        <v>40</v>
      </c>
      <c r="E52" s="42">
        <v>1000</v>
      </c>
    </row>
    <row r="53" spans="3:5" x14ac:dyDescent="0.3">
      <c r="C53" s="2"/>
      <c r="D53" s="41" t="s">
        <v>34</v>
      </c>
      <c r="E53" s="42">
        <f>2%*(E50+E51+E52)</f>
        <v>120</v>
      </c>
    </row>
    <row r="54" spans="3:5" x14ac:dyDescent="0.3">
      <c r="D54" s="27"/>
      <c r="E54" s="14"/>
    </row>
    <row r="55" spans="3:5" x14ac:dyDescent="0.3">
      <c r="C55" s="40" t="s">
        <v>42</v>
      </c>
      <c r="D55" s="41" t="s">
        <v>8</v>
      </c>
      <c r="E55" s="42">
        <v>15000</v>
      </c>
    </row>
    <row r="56" spans="3:5" x14ac:dyDescent="0.3">
      <c r="C56" s="2"/>
      <c r="D56" s="41" t="s">
        <v>33</v>
      </c>
      <c r="E56" s="42">
        <v>2000</v>
      </c>
    </row>
    <row r="57" spans="3:5" x14ac:dyDescent="0.3">
      <c r="C57" s="2"/>
      <c r="D57" s="41" t="s">
        <v>40</v>
      </c>
      <c r="E57" s="42">
        <v>1000</v>
      </c>
    </row>
    <row r="58" spans="3:5" x14ac:dyDescent="0.3">
      <c r="C58" s="2"/>
      <c r="D58" s="41" t="s">
        <v>34</v>
      </c>
      <c r="E58" s="42">
        <f>2%*(E55+E56+E57)</f>
        <v>360</v>
      </c>
    </row>
    <row r="59" spans="3:5" x14ac:dyDescent="0.3">
      <c r="C59" s="2"/>
      <c r="D59" s="41"/>
      <c r="E59" s="42"/>
    </row>
    <row r="60" spans="3:5" x14ac:dyDescent="0.3">
      <c r="C60" s="40" t="s">
        <v>50</v>
      </c>
      <c r="D60" s="41" t="s">
        <v>8</v>
      </c>
      <c r="E60" s="42">
        <v>13000</v>
      </c>
    </row>
    <row r="61" spans="3:5" x14ac:dyDescent="0.3">
      <c r="D61" s="41" t="s">
        <v>33</v>
      </c>
      <c r="E61" s="42">
        <v>2000</v>
      </c>
    </row>
    <row r="62" spans="3:5" x14ac:dyDescent="0.3">
      <c r="C62" s="2"/>
      <c r="D62" s="41" t="s">
        <v>40</v>
      </c>
      <c r="E62" s="42">
        <v>1000</v>
      </c>
    </row>
    <row r="63" spans="3:5" x14ac:dyDescent="0.3">
      <c r="C63" s="2"/>
      <c r="D63" s="41" t="s">
        <v>34</v>
      </c>
      <c r="E63" s="42">
        <f>2%*(E60+E61+E62)</f>
        <v>320</v>
      </c>
    </row>
    <row r="64" spans="3:5" x14ac:dyDescent="0.3">
      <c r="C64" s="2"/>
      <c r="D64" s="41"/>
      <c r="E64" s="42"/>
    </row>
    <row r="65" spans="3:7" x14ac:dyDescent="0.3">
      <c r="C65" s="40" t="s">
        <v>51</v>
      </c>
      <c r="D65" s="41" t="s">
        <v>8</v>
      </c>
      <c r="E65" s="42">
        <v>12000</v>
      </c>
    </row>
    <row r="66" spans="3:7" x14ac:dyDescent="0.3">
      <c r="D66" s="41" t="s">
        <v>33</v>
      </c>
      <c r="E66" s="42">
        <v>1000</v>
      </c>
    </row>
    <row r="67" spans="3:7" x14ac:dyDescent="0.3">
      <c r="D67" s="41" t="s">
        <v>40</v>
      </c>
      <c r="E67" s="42">
        <v>2000</v>
      </c>
      <c r="F67" s="41"/>
      <c r="G67" s="42"/>
    </row>
    <row r="68" spans="3:7" x14ac:dyDescent="0.3">
      <c r="D68" s="41" t="s">
        <v>34</v>
      </c>
      <c r="E68" s="42">
        <f>2%*(E65+E66+E67)</f>
        <v>300</v>
      </c>
      <c r="F68" s="41"/>
      <c r="G68" s="42"/>
    </row>
    <row r="69" spans="3:7" x14ac:dyDescent="0.3">
      <c r="E69" s="2"/>
      <c r="F69" s="41"/>
      <c r="G69" s="42"/>
    </row>
    <row r="70" spans="3:7" x14ac:dyDescent="0.3">
      <c r="C70" s="40" t="s">
        <v>52</v>
      </c>
      <c r="D70" s="41" t="s">
        <v>8</v>
      </c>
      <c r="E70" s="42">
        <v>12000</v>
      </c>
      <c r="F70" s="41"/>
      <c r="G70" s="42"/>
    </row>
    <row r="71" spans="3:7" x14ac:dyDescent="0.3">
      <c r="D71" s="41" t="s">
        <v>33</v>
      </c>
      <c r="E71" s="42">
        <v>2000</v>
      </c>
      <c r="F71" s="41"/>
      <c r="G71" s="42"/>
    </row>
    <row r="72" spans="3:7" x14ac:dyDescent="0.3">
      <c r="D72" s="41" t="s">
        <v>40</v>
      </c>
      <c r="E72" s="42">
        <v>1000</v>
      </c>
    </row>
    <row r="73" spans="3:7" x14ac:dyDescent="0.3">
      <c r="D73" s="41" t="s">
        <v>34</v>
      </c>
      <c r="E73" s="42">
        <f>2%*(E70+E71+E72)</f>
        <v>300</v>
      </c>
    </row>
  </sheetData>
  <mergeCells count="12">
    <mergeCell ref="C21:E21"/>
    <mergeCell ref="C9:D9"/>
    <mergeCell ref="C10:D10"/>
    <mergeCell ref="C11:D11"/>
    <mergeCell ref="C12:D12"/>
    <mergeCell ref="C13:D13"/>
    <mergeCell ref="C14:D14"/>
    <mergeCell ref="C16:E16"/>
    <mergeCell ref="C17:E17"/>
    <mergeCell ref="C18:E18"/>
    <mergeCell ref="C19:E19"/>
    <mergeCell ref="C20:E20"/>
  </mergeCells>
  <pageMargins left="0.7" right="0.7" top="0.75" bottom="0.75" header="0.3" footer="0.3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815BA-EB75-4A0E-843B-23AEAE8A9E34}">
  <dimension ref="B2:J22"/>
  <sheetViews>
    <sheetView workbookViewId="0">
      <selection activeCell="D3" sqref="D3"/>
    </sheetView>
  </sheetViews>
  <sheetFormatPr baseColWidth="10" defaultRowHeight="14.4" x14ac:dyDescent="0.3"/>
  <cols>
    <col min="3" max="3" width="19.44140625" customWidth="1"/>
    <col min="5" max="5" width="31.5546875" customWidth="1"/>
  </cols>
  <sheetData>
    <row r="2" spans="2:8" x14ac:dyDescent="0.3">
      <c r="C2" t="s">
        <v>53</v>
      </c>
      <c r="D2" s="53">
        <v>3864</v>
      </c>
    </row>
    <row r="5" spans="2:8" x14ac:dyDescent="0.3">
      <c r="B5" s="40" t="s">
        <v>50</v>
      </c>
      <c r="C5" s="41" t="s">
        <v>8</v>
      </c>
      <c r="D5" s="42">
        <v>15000</v>
      </c>
    </row>
    <row r="6" spans="2:8" x14ac:dyDescent="0.3">
      <c r="B6" s="2"/>
      <c r="C6" s="41" t="s">
        <v>33</v>
      </c>
      <c r="D6" s="42">
        <v>2000</v>
      </c>
    </row>
    <row r="7" spans="2:8" x14ac:dyDescent="0.3">
      <c r="B7" s="2"/>
      <c r="C7" s="41" t="s">
        <v>40</v>
      </c>
      <c r="D7" s="42">
        <v>1000</v>
      </c>
    </row>
    <row r="8" spans="2:8" x14ac:dyDescent="0.3">
      <c r="B8" s="2"/>
      <c r="C8" s="41" t="s">
        <v>34</v>
      </c>
      <c r="D8" s="42">
        <f>2%*(D5+D6+D7)</f>
        <v>360</v>
      </c>
    </row>
    <row r="10" spans="2:8" x14ac:dyDescent="0.3">
      <c r="B10" s="36" t="s">
        <v>49</v>
      </c>
      <c r="C10" s="36" t="s">
        <v>43</v>
      </c>
      <c r="D10" s="36" t="s">
        <v>44</v>
      </c>
      <c r="E10" s="36" t="s">
        <v>45</v>
      </c>
      <c r="F10" s="36" t="s">
        <v>46</v>
      </c>
      <c r="G10" s="39" t="s">
        <v>47</v>
      </c>
      <c r="H10" s="39" t="s">
        <v>48</v>
      </c>
    </row>
    <row r="11" spans="2:8" x14ac:dyDescent="0.3">
      <c r="B11" s="47"/>
      <c r="C11" s="50">
        <v>129</v>
      </c>
      <c r="D11" s="59" t="s">
        <v>0</v>
      </c>
      <c r="E11" s="60"/>
      <c r="F11" s="38">
        <f>4*D2</f>
        <v>15456</v>
      </c>
      <c r="G11" s="48"/>
      <c r="H11" s="49"/>
    </row>
    <row r="12" spans="2:8" x14ac:dyDescent="0.3">
      <c r="C12" s="36">
        <v>130</v>
      </c>
      <c r="D12" s="61" t="s">
        <v>2</v>
      </c>
      <c r="E12" s="62"/>
      <c r="F12" s="51">
        <f>D5</f>
        <v>15000</v>
      </c>
      <c r="G12" s="8"/>
      <c r="H12" s="9"/>
    </row>
    <row r="13" spans="2:8" x14ac:dyDescent="0.3">
      <c r="C13" s="36">
        <v>131</v>
      </c>
      <c r="D13" s="61" t="s">
        <v>30</v>
      </c>
      <c r="E13" s="62"/>
      <c r="F13" s="51">
        <f t="shared" ref="F13:F14" si="0">D6</f>
        <v>2000</v>
      </c>
      <c r="G13" s="8"/>
      <c r="H13" s="14"/>
    </row>
    <row r="14" spans="2:8" x14ac:dyDescent="0.3">
      <c r="C14" s="36">
        <v>132</v>
      </c>
      <c r="D14" s="61" t="s">
        <v>31</v>
      </c>
      <c r="E14" s="62"/>
      <c r="F14" s="51">
        <f t="shared" si="0"/>
        <v>1000</v>
      </c>
      <c r="G14" s="8"/>
      <c r="H14" s="9"/>
    </row>
    <row r="15" spans="2:8" x14ac:dyDescent="0.3">
      <c r="C15" s="36">
        <v>133</v>
      </c>
      <c r="D15" s="61" t="s">
        <v>8</v>
      </c>
      <c r="E15" s="62"/>
      <c r="F15" s="1">
        <f>F12+F13+F14</f>
        <v>18000</v>
      </c>
      <c r="G15" s="17"/>
      <c r="H15" s="9"/>
    </row>
    <row r="16" spans="2:8" x14ac:dyDescent="0.3">
      <c r="C16" s="36">
        <v>134</v>
      </c>
      <c r="D16" s="61" t="s">
        <v>11</v>
      </c>
      <c r="E16" s="62"/>
      <c r="F16" s="1">
        <f>D8</f>
        <v>360</v>
      </c>
      <c r="G16" s="2"/>
      <c r="H16" s="3"/>
    </row>
    <row r="17" spans="3:10" x14ac:dyDescent="0.3">
      <c r="C17" s="36">
        <v>135</v>
      </c>
      <c r="D17" s="2"/>
      <c r="E17" s="2"/>
      <c r="F17" s="2"/>
      <c r="G17" s="2"/>
      <c r="H17" s="2"/>
    </row>
    <row r="18" spans="3:10" x14ac:dyDescent="0.3">
      <c r="C18" s="36">
        <v>136</v>
      </c>
      <c r="D18" s="54" t="s">
        <v>14</v>
      </c>
      <c r="E18" s="55"/>
      <c r="F18" s="55"/>
      <c r="G18" s="20">
        <v>6.8000000000000005E-2</v>
      </c>
      <c r="H18" s="21">
        <f>IF(F15&lt;F11,F12*0.9825+F16,IF(F12&gt;F11,F11*0.9825+F12-F11+F16, F12*0.9825+F16))</f>
        <v>15097.5</v>
      </c>
    </row>
    <row r="19" spans="3:10" x14ac:dyDescent="0.3">
      <c r="C19" s="36">
        <v>137</v>
      </c>
      <c r="D19" s="54" t="s">
        <v>15</v>
      </c>
      <c r="E19" s="55"/>
      <c r="F19" s="55"/>
      <c r="G19" s="20">
        <v>6.8000000000000005E-2</v>
      </c>
      <c r="H19" s="22">
        <f>IF(F15&gt;F11,IF(F12&gt;F11,F13,IF((F11-F12)&gt;F13,F13*0.9825,(F11-F12)*0.9825+F13-(F11-F12))),F13*0.9825)</f>
        <v>1992.02</v>
      </c>
      <c r="J19" s="16"/>
    </row>
    <row r="20" spans="3:10" x14ac:dyDescent="0.3">
      <c r="C20" s="36">
        <v>138</v>
      </c>
      <c r="D20" s="54" t="s">
        <v>16</v>
      </c>
      <c r="E20" s="55"/>
      <c r="F20" s="55"/>
      <c r="G20" s="20">
        <v>6.8000000000000005E-2</v>
      </c>
      <c r="H20" s="23">
        <f>IF(F15&lt;F11,F14*0.9825,IF(F12&gt;F11,F14,IF((F11-F12)&gt;F13,(F11-F12-F13)*0.9825+F14-(F11-F12-F13),F14)))</f>
        <v>1000</v>
      </c>
      <c r="J20" s="16"/>
    </row>
    <row r="21" spans="3:10" x14ac:dyDescent="0.3">
      <c r="C21" s="36">
        <v>139</v>
      </c>
      <c r="D21" s="56" t="s">
        <v>18</v>
      </c>
      <c r="E21" s="57"/>
      <c r="F21" s="57"/>
      <c r="G21" s="20">
        <v>2.9000000000000001E-2</v>
      </c>
      <c r="H21" s="21">
        <f>H18</f>
        <v>15097.5</v>
      </c>
    </row>
    <row r="22" spans="3:10" x14ac:dyDescent="0.3">
      <c r="C22" s="36">
        <v>140</v>
      </c>
      <c r="D22" s="58" t="s">
        <v>20</v>
      </c>
      <c r="E22" s="58"/>
      <c r="F22" s="56"/>
      <c r="G22" s="20">
        <v>2.9000000000000001E-2</v>
      </c>
      <c r="H22" s="21">
        <f>H19+H20</f>
        <v>2992.02</v>
      </c>
    </row>
  </sheetData>
  <mergeCells count="11">
    <mergeCell ref="D16:E16"/>
    <mergeCell ref="D11:E11"/>
    <mergeCell ref="D12:E12"/>
    <mergeCell ref="D13:E13"/>
    <mergeCell ref="D14:E14"/>
    <mergeCell ref="D15:E15"/>
    <mergeCell ref="D18:F18"/>
    <mergeCell ref="D19:F19"/>
    <mergeCell ref="D20:F20"/>
    <mergeCell ref="D21:F21"/>
    <mergeCell ref="D22:F22"/>
  </mergeCells>
  <pageMargins left="0.7" right="0.7" top="0.75" bottom="0.75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E6D262-CD99-4C1D-86A5-385EC3480945}">
  <dimension ref="B2:J22"/>
  <sheetViews>
    <sheetView workbookViewId="0">
      <selection activeCell="D3" sqref="D3"/>
    </sheetView>
  </sheetViews>
  <sheetFormatPr baseColWidth="10" defaultRowHeight="14.4" x14ac:dyDescent="0.3"/>
  <cols>
    <col min="3" max="3" width="19.44140625" customWidth="1"/>
    <col min="5" max="5" width="31.5546875" customWidth="1"/>
  </cols>
  <sheetData>
    <row r="2" spans="2:8" x14ac:dyDescent="0.3">
      <c r="C2" t="s">
        <v>53</v>
      </c>
      <c r="D2" s="53">
        <v>3864</v>
      </c>
    </row>
    <row r="5" spans="2:8" x14ac:dyDescent="0.3">
      <c r="B5" s="40" t="s">
        <v>50</v>
      </c>
      <c r="C5" s="41" t="s">
        <v>8</v>
      </c>
      <c r="D5" s="42">
        <v>12000</v>
      </c>
    </row>
    <row r="6" spans="2:8" x14ac:dyDescent="0.3">
      <c r="B6" s="2"/>
      <c r="C6" s="41" t="s">
        <v>33</v>
      </c>
      <c r="D6" s="42">
        <v>1000</v>
      </c>
    </row>
    <row r="7" spans="2:8" x14ac:dyDescent="0.3">
      <c r="B7" s="2"/>
      <c r="C7" s="41" t="s">
        <v>40</v>
      </c>
      <c r="D7" s="42">
        <v>2000</v>
      </c>
    </row>
    <row r="8" spans="2:8" x14ac:dyDescent="0.3">
      <c r="B8" s="2"/>
      <c r="C8" s="41" t="s">
        <v>34</v>
      </c>
      <c r="D8" s="42">
        <f>2%*(D5+D6+D7)</f>
        <v>300</v>
      </c>
    </row>
    <row r="10" spans="2:8" x14ac:dyDescent="0.3">
      <c r="B10" s="36" t="s">
        <v>49</v>
      </c>
      <c r="C10" s="36" t="s">
        <v>43</v>
      </c>
      <c r="D10" s="36" t="s">
        <v>44</v>
      </c>
      <c r="E10" s="36" t="s">
        <v>45</v>
      </c>
      <c r="F10" s="36" t="s">
        <v>46</v>
      </c>
      <c r="G10" s="39" t="s">
        <v>47</v>
      </c>
      <c r="H10" s="39" t="s">
        <v>48</v>
      </c>
    </row>
    <row r="11" spans="2:8" x14ac:dyDescent="0.3">
      <c r="B11" s="47"/>
      <c r="C11" s="50">
        <v>129</v>
      </c>
      <c r="D11" s="59" t="s">
        <v>0</v>
      </c>
      <c r="E11" s="60"/>
      <c r="F11" s="38">
        <f>4*D2</f>
        <v>15456</v>
      </c>
      <c r="G11" s="48"/>
      <c r="H11" s="49"/>
    </row>
    <row r="12" spans="2:8" x14ac:dyDescent="0.3">
      <c r="C12" s="36">
        <v>130</v>
      </c>
      <c r="D12" s="61" t="s">
        <v>2</v>
      </c>
      <c r="E12" s="62"/>
      <c r="F12" s="51">
        <f>D5</f>
        <v>12000</v>
      </c>
      <c r="G12" s="8"/>
      <c r="H12" s="9"/>
    </row>
    <row r="13" spans="2:8" x14ac:dyDescent="0.3">
      <c r="C13" s="36">
        <v>131</v>
      </c>
      <c r="D13" s="61" t="s">
        <v>30</v>
      </c>
      <c r="E13" s="62"/>
      <c r="F13" s="51">
        <f t="shared" ref="F13:F14" si="0">D6</f>
        <v>1000</v>
      </c>
      <c r="G13" s="8"/>
      <c r="H13" s="14"/>
    </row>
    <row r="14" spans="2:8" x14ac:dyDescent="0.3">
      <c r="C14" s="36">
        <v>132</v>
      </c>
      <c r="D14" s="61" t="s">
        <v>31</v>
      </c>
      <c r="E14" s="62"/>
      <c r="F14" s="51">
        <f t="shared" si="0"/>
        <v>2000</v>
      </c>
      <c r="G14" s="8"/>
      <c r="H14" s="9"/>
    </row>
    <row r="15" spans="2:8" x14ac:dyDescent="0.3">
      <c r="C15" s="36">
        <v>133</v>
      </c>
      <c r="D15" s="61" t="s">
        <v>8</v>
      </c>
      <c r="E15" s="62"/>
      <c r="F15" s="1">
        <f>F12+F13+F14</f>
        <v>15000</v>
      </c>
      <c r="G15" s="17"/>
      <c r="H15" s="9"/>
    </row>
    <row r="16" spans="2:8" x14ac:dyDescent="0.3">
      <c r="C16" s="36">
        <v>134</v>
      </c>
      <c r="D16" s="61" t="s">
        <v>11</v>
      </c>
      <c r="E16" s="62"/>
      <c r="F16" s="1">
        <f>D8</f>
        <v>300</v>
      </c>
      <c r="G16" s="2"/>
      <c r="H16" s="3"/>
    </row>
    <row r="17" spans="3:10" x14ac:dyDescent="0.3">
      <c r="C17" s="36">
        <v>135</v>
      </c>
      <c r="D17" s="2"/>
      <c r="E17" s="2"/>
      <c r="F17" s="2"/>
      <c r="G17" s="2"/>
      <c r="H17" s="2"/>
    </row>
    <row r="18" spans="3:10" x14ac:dyDescent="0.3">
      <c r="C18" s="36">
        <v>136</v>
      </c>
      <c r="D18" s="54" t="s">
        <v>14</v>
      </c>
      <c r="E18" s="55"/>
      <c r="F18" s="55"/>
      <c r="G18" s="20">
        <v>6.8000000000000005E-2</v>
      </c>
      <c r="H18" s="21">
        <f>IF(F15&lt;F11,F12*0.9825+F16,IF(F12&gt;F11,F11*0.9825+F12-F11+F16, F12*0.9825+F16))</f>
        <v>12090</v>
      </c>
    </row>
    <row r="19" spans="3:10" x14ac:dyDescent="0.3">
      <c r="C19" s="36">
        <v>137</v>
      </c>
      <c r="D19" s="54" t="s">
        <v>15</v>
      </c>
      <c r="E19" s="55"/>
      <c r="F19" s="55"/>
      <c r="G19" s="20">
        <v>6.8000000000000005E-2</v>
      </c>
      <c r="H19" s="22">
        <f>IF(F15&gt;F11,IF(F12&gt;F11,F13,IF((F11-F12)&gt;F13,F13*0.9825,(F11-F12)*0.9825+F13-(F11-F12))),F13*0.9825)</f>
        <v>982.5</v>
      </c>
      <c r="J19" s="16"/>
    </row>
    <row r="20" spans="3:10" x14ac:dyDescent="0.3">
      <c r="C20" s="36">
        <v>138</v>
      </c>
      <c r="D20" s="54" t="s">
        <v>16</v>
      </c>
      <c r="E20" s="55"/>
      <c r="F20" s="55"/>
      <c r="G20" s="20">
        <v>6.8000000000000005E-2</v>
      </c>
      <c r="H20" s="23">
        <f>IF(F15&lt;F11,F14*0.9825,IF(F12&gt;F11,F14,IF((F11-F12)&gt;F13,(F11-F12-F13)*0.9825+F14-(F11-F12-F13),F14)))</f>
        <v>1965</v>
      </c>
      <c r="J20" s="16"/>
    </row>
    <row r="21" spans="3:10" x14ac:dyDescent="0.3">
      <c r="C21" s="36">
        <v>139</v>
      </c>
      <c r="D21" s="56" t="s">
        <v>18</v>
      </c>
      <c r="E21" s="57"/>
      <c r="F21" s="57"/>
      <c r="G21" s="20">
        <v>2.9000000000000001E-2</v>
      </c>
      <c r="H21" s="21">
        <f>H18</f>
        <v>12090</v>
      </c>
    </row>
    <row r="22" spans="3:10" x14ac:dyDescent="0.3">
      <c r="C22" s="36">
        <v>140</v>
      </c>
      <c r="D22" s="58" t="s">
        <v>20</v>
      </c>
      <c r="E22" s="58"/>
      <c r="F22" s="56"/>
      <c r="G22" s="20">
        <v>2.9000000000000001E-2</v>
      </c>
      <c r="H22" s="21">
        <f>H19+H20</f>
        <v>2947.5</v>
      </c>
    </row>
  </sheetData>
  <mergeCells count="11">
    <mergeCell ref="D16:E16"/>
    <mergeCell ref="D11:E11"/>
    <mergeCell ref="D12:E12"/>
    <mergeCell ref="D13:E13"/>
    <mergeCell ref="D14:E14"/>
    <mergeCell ref="D15:E15"/>
    <mergeCell ref="D18:F18"/>
    <mergeCell ref="D19:F19"/>
    <mergeCell ref="D20:F20"/>
    <mergeCell ref="D21:F21"/>
    <mergeCell ref="D22:F22"/>
  </mergeCells>
  <pageMargins left="0.7" right="0.7" top="0.75" bottom="0.75" header="0.3" footer="0.3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5C5EA-57D8-4F8F-9083-461598E315C2}">
  <dimension ref="B2:J22"/>
  <sheetViews>
    <sheetView tabSelected="1" workbookViewId="0">
      <selection activeCell="D3" sqref="D3"/>
    </sheetView>
  </sheetViews>
  <sheetFormatPr baseColWidth="10" defaultRowHeight="14.4" x14ac:dyDescent="0.3"/>
  <cols>
    <col min="3" max="3" width="19.44140625" customWidth="1"/>
    <col min="5" max="5" width="31.5546875" customWidth="1"/>
  </cols>
  <sheetData>
    <row r="2" spans="2:8" x14ac:dyDescent="0.3">
      <c r="C2" t="s">
        <v>53</v>
      </c>
      <c r="D2" s="53">
        <v>3864</v>
      </c>
    </row>
    <row r="5" spans="2:8" x14ac:dyDescent="0.3">
      <c r="B5" s="40" t="s">
        <v>50</v>
      </c>
      <c r="C5" s="41" t="s">
        <v>8</v>
      </c>
      <c r="D5" s="42">
        <v>12000</v>
      </c>
    </row>
    <row r="6" spans="2:8" x14ac:dyDescent="0.3">
      <c r="B6" s="2"/>
      <c r="C6" s="41" t="s">
        <v>33</v>
      </c>
      <c r="D6" s="42">
        <v>2000</v>
      </c>
    </row>
    <row r="7" spans="2:8" x14ac:dyDescent="0.3">
      <c r="B7" s="2"/>
      <c r="C7" s="41" t="s">
        <v>40</v>
      </c>
      <c r="D7" s="42">
        <v>1000</v>
      </c>
    </row>
    <row r="8" spans="2:8" x14ac:dyDescent="0.3">
      <c r="B8" s="2"/>
      <c r="C8" s="41" t="s">
        <v>34</v>
      </c>
      <c r="D8" s="42">
        <f>2%*(D5+D6+D7)</f>
        <v>300</v>
      </c>
    </row>
    <row r="10" spans="2:8" x14ac:dyDescent="0.3">
      <c r="B10" s="36" t="s">
        <v>49</v>
      </c>
      <c r="C10" s="36" t="s">
        <v>43</v>
      </c>
      <c r="D10" s="36" t="s">
        <v>44</v>
      </c>
      <c r="E10" s="36" t="s">
        <v>45</v>
      </c>
      <c r="F10" s="36" t="s">
        <v>46</v>
      </c>
      <c r="G10" s="39" t="s">
        <v>47</v>
      </c>
      <c r="H10" s="39" t="s">
        <v>48</v>
      </c>
    </row>
    <row r="11" spans="2:8" x14ac:dyDescent="0.3">
      <c r="B11" s="47"/>
      <c r="C11" s="50">
        <v>129</v>
      </c>
      <c r="D11" s="59" t="s">
        <v>0</v>
      </c>
      <c r="E11" s="60"/>
      <c r="F11" s="38">
        <f>4*D2</f>
        <v>15456</v>
      </c>
      <c r="G11" s="48"/>
      <c r="H11" s="49"/>
    </row>
    <row r="12" spans="2:8" x14ac:dyDescent="0.3">
      <c r="C12" s="36">
        <v>130</v>
      </c>
      <c r="D12" s="61" t="s">
        <v>2</v>
      </c>
      <c r="E12" s="62"/>
      <c r="F12" s="51">
        <f>D5</f>
        <v>12000</v>
      </c>
      <c r="G12" s="8"/>
      <c r="H12" s="9"/>
    </row>
    <row r="13" spans="2:8" x14ac:dyDescent="0.3">
      <c r="C13" s="36">
        <v>131</v>
      </c>
      <c r="D13" s="61" t="s">
        <v>30</v>
      </c>
      <c r="E13" s="62"/>
      <c r="F13" s="51">
        <f>D6</f>
        <v>2000</v>
      </c>
      <c r="G13" s="8"/>
      <c r="H13" s="14"/>
    </row>
    <row r="14" spans="2:8" x14ac:dyDescent="0.3">
      <c r="C14" s="36">
        <v>132</v>
      </c>
      <c r="D14" s="61" t="s">
        <v>31</v>
      </c>
      <c r="E14" s="62"/>
      <c r="F14" s="52">
        <v>1000</v>
      </c>
      <c r="G14" s="8"/>
      <c r="H14" s="9"/>
    </row>
    <row r="15" spans="2:8" x14ac:dyDescent="0.3">
      <c r="C15" s="36">
        <v>133</v>
      </c>
      <c r="D15" s="61" t="s">
        <v>8</v>
      </c>
      <c r="E15" s="62"/>
      <c r="F15" s="1">
        <f>F12+F13+F14</f>
        <v>15000</v>
      </c>
      <c r="G15" s="17"/>
      <c r="H15" s="9"/>
    </row>
    <row r="16" spans="2:8" x14ac:dyDescent="0.3">
      <c r="C16" s="36">
        <v>134</v>
      </c>
      <c r="D16" s="61" t="s">
        <v>11</v>
      </c>
      <c r="E16" s="62"/>
      <c r="F16" s="1">
        <f>D8</f>
        <v>300</v>
      </c>
      <c r="G16" s="2"/>
      <c r="H16" s="3"/>
    </row>
    <row r="17" spans="3:10" x14ac:dyDescent="0.3">
      <c r="C17" s="36">
        <v>135</v>
      </c>
      <c r="D17" s="2"/>
      <c r="E17" s="2"/>
      <c r="F17" s="2"/>
      <c r="G17" s="2"/>
      <c r="H17" s="2"/>
    </row>
    <row r="18" spans="3:10" x14ac:dyDescent="0.3">
      <c r="C18" s="36">
        <v>136</v>
      </c>
      <c r="D18" s="54" t="s">
        <v>14</v>
      </c>
      <c r="E18" s="55"/>
      <c r="F18" s="55"/>
      <c r="G18" s="20">
        <v>6.8000000000000005E-2</v>
      </c>
      <c r="H18" s="21">
        <f>IF(F15&lt;F11,F12*0.9825+F16,IF(F12&gt;F11,F11*0.9825+F12-F11+F16, F12*0.9825+F16))</f>
        <v>12090</v>
      </c>
    </row>
    <row r="19" spans="3:10" x14ac:dyDescent="0.3">
      <c r="C19" s="36">
        <v>137</v>
      </c>
      <c r="D19" s="54" t="s">
        <v>15</v>
      </c>
      <c r="E19" s="55"/>
      <c r="F19" s="55"/>
      <c r="G19" s="20">
        <v>6.8000000000000005E-2</v>
      </c>
      <c r="H19" s="22">
        <f>IF(F15&gt;F11,IF(F12&gt;F11,F13,IF((F11-F12)&gt;F13,F13*0.9825,(F11-F12)*0.9825+F13-(F11-F12))),F13*0.9825)</f>
        <v>1965</v>
      </c>
      <c r="J19" s="16"/>
    </row>
    <row r="20" spans="3:10" x14ac:dyDescent="0.3">
      <c r="C20" s="36">
        <v>138</v>
      </c>
      <c r="D20" s="54" t="s">
        <v>16</v>
      </c>
      <c r="E20" s="55"/>
      <c r="F20" s="55"/>
      <c r="G20" s="20">
        <v>6.8000000000000005E-2</v>
      </c>
      <c r="H20" s="23">
        <f>IF(F15&lt;F11,F14*0.9825,IF(F12&gt;F11,F14,IF((F11-F12)&gt;F13,(F11-F12-F13)*0.9825+F14-(F11-F12-F13),F14)))</f>
        <v>982.5</v>
      </c>
      <c r="J20" s="16"/>
    </row>
    <row r="21" spans="3:10" x14ac:dyDescent="0.3">
      <c r="C21" s="36">
        <v>139</v>
      </c>
      <c r="D21" s="56" t="s">
        <v>18</v>
      </c>
      <c r="E21" s="57"/>
      <c r="F21" s="57"/>
      <c r="G21" s="20">
        <v>2.9000000000000001E-2</v>
      </c>
      <c r="H21" s="21">
        <f>H18</f>
        <v>12090</v>
      </c>
    </row>
    <row r="22" spans="3:10" x14ac:dyDescent="0.3">
      <c r="C22" s="36">
        <v>140</v>
      </c>
      <c r="D22" s="58" t="s">
        <v>20</v>
      </c>
      <c r="E22" s="58"/>
      <c r="F22" s="56"/>
      <c r="G22" s="20">
        <v>2.9000000000000001E-2</v>
      </c>
      <c r="H22" s="21">
        <f>H19+H20</f>
        <v>2947.5</v>
      </c>
    </row>
  </sheetData>
  <mergeCells count="11">
    <mergeCell ref="D16:E16"/>
    <mergeCell ref="D11:E11"/>
    <mergeCell ref="D12:E12"/>
    <mergeCell ref="D13:E13"/>
    <mergeCell ref="D14:E14"/>
    <mergeCell ref="D15:E15"/>
    <mergeCell ref="D18:F18"/>
    <mergeCell ref="D19:F19"/>
    <mergeCell ref="D20:F20"/>
    <mergeCell ref="D21:F21"/>
    <mergeCell ref="D22:F22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639262-EDDB-4011-AB37-2F3535B759E8}">
  <dimension ref="B2:J22"/>
  <sheetViews>
    <sheetView workbookViewId="0">
      <selection activeCell="D3" sqref="D3"/>
    </sheetView>
  </sheetViews>
  <sheetFormatPr baseColWidth="10" defaultRowHeight="14.4" x14ac:dyDescent="0.3"/>
  <cols>
    <col min="3" max="3" width="19.44140625" customWidth="1"/>
    <col min="5" max="5" width="31.5546875" customWidth="1"/>
  </cols>
  <sheetData>
    <row r="2" spans="2:8" x14ac:dyDescent="0.3">
      <c r="C2" t="s">
        <v>53</v>
      </c>
      <c r="D2" s="53">
        <v>3864</v>
      </c>
    </row>
    <row r="5" spans="2:8" x14ac:dyDescent="0.3">
      <c r="B5" s="40" t="s">
        <v>50</v>
      </c>
      <c r="C5" s="41" t="s">
        <v>8</v>
      </c>
      <c r="D5" s="42">
        <v>2000</v>
      </c>
    </row>
    <row r="6" spans="2:8" x14ac:dyDescent="0.3">
      <c r="B6" s="2"/>
      <c r="C6" s="41" t="s">
        <v>33</v>
      </c>
      <c r="D6" s="42">
        <v>500</v>
      </c>
    </row>
    <row r="7" spans="2:8" x14ac:dyDescent="0.3">
      <c r="B7" s="2"/>
      <c r="C7" s="41" t="s">
        <v>40</v>
      </c>
    </row>
    <row r="8" spans="2:8" x14ac:dyDescent="0.3">
      <c r="B8" s="2"/>
      <c r="C8" s="41" t="s">
        <v>34</v>
      </c>
      <c r="D8" s="42">
        <v>50</v>
      </c>
    </row>
    <row r="10" spans="2:8" x14ac:dyDescent="0.3">
      <c r="B10" s="36" t="s">
        <v>49</v>
      </c>
      <c r="C10" s="36" t="s">
        <v>43</v>
      </c>
      <c r="D10" s="36" t="s">
        <v>44</v>
      </c>
      <c r="E10" s="36" t="s">
        <v>45</v>
      </c>
      <c r="F10" s="36" t="s">
        <v>46</v>
      </c>
      <c r="G10" s="39" t="s">
        <v>47</v>
      </c>
      <c r="H10" s="39" t="s">
        <v>48</v>
      </c>
    </row>
    <row r="11" spans="2:8" x14ac:dyDescent="0.3">
      <c r="B11" s="47"/>
      <c r="C11" s="50">
        <v>129</v>
      </c>
      <c r="D11" s="59" t="s">
        <v>0</v>
      </c>
      <c r="E11" s="60"/>
      <c r="F11" s="38">
        <f>4*D2</f>
        <v>15456</v>
      </c>
      <c r="G11" s="48"/>
      <c r="H11" s="49"/>
    </row>
    <row r="12" spans="2:8" x14ac:dyDescent="0.3">
      <c r="C12" s="36">
        <v>130</v>
      </c>
      <c r="D12" s="61" t="s">
        <v>2</v>
      </c>
      <c r="E12" s="62"/>
      <c r="F12" s="51">
        <f>D5</f>
        <v>2000</v>
      </c>
      <c r="G12" s="8"/>
      <c r="H12" s="9"/>
    </row>
    <row r="13" spans="2:8" x14ac:dyDescent="0.3">
      <c r="C13" s="36">
        <v>131</v>
      </c>
      <c r="D13" s="61" t="s">
        <v>30</v>
      </c>
      <c r="E13" s="62"/>
      <c r="F13" s="51">
        <f>D6</f>
        <v>500</v>
      </c>
      <c r="G13" s="8"/>
      <c r="H13" s="14"/>
    </row>
    <row r="14" spans="2:8" x14ac:dyDescent="0.3">
      <c r="C14" s="36">
        <v>132</v>
      </c>
      <c r="D14" s="61" t="s">
        <v>31</v>
      </c>
      <c r="E14" s="62"/>
      <c r="F14" s="52">
        <f>D7</f>
        <v>0</v>
      </c>
      <c r="G14" s="8"/>
      <c r="H14" s="9"/>
    </row>
    <row r="15" spans="2:8" x14ac:dyDescent="0.3">
      <c r="C15" s="36">
        <v>133</v>
      </c>
      <c r="D15" s="61" t="s">
        <v>8</v>
      </c>
      <c r="E15" s="62"/>
      <c r="F15" s="1">
        <f>F12+F13+F14</f>
        <v>2500</v>
      </c>
      <c r="G15" s="17"/>
      <c r="H15" s="9"/>
    </row>
    <row r="16" spans="2:8" x14ac:dyDescent="0.3">
      <c r="C16" s="36">
        <v>134</v>
      </c>
      <c r="D16" s="61" t="s">
        <v>11</v>
      </c>
      <c r="E16" s="62"/>
      <c r="F16" s="1">
        <f>D8</f>
        <v>50</v>
      </c>
      <c r="G16" s="2"/>
      <c r="H16" s="3"/>
    </row>
    <row r="17" spans="3:10" x14ac:dyDescent="0.3">
      <c r="C17" s="36">
        <v>135</v>
      </c>
      <c r="D17" s="2"/>
      <c r="E17" s="2"/>
      <c r="F17" s="2"/>
      <c r="G17" s="2"/>
      <c r="H17" s="2"/>
    </row>
    <row r="18" spans="3:10" x14ac:dyDescent="0.3">
      <c r="C18" s="36">
        <v>136</v>
      </c>
      <c r="D18" s="54" t="s">
        <v>14</v>
      </c>
      <c r="E18" s="55"/>
      <c r="F18" s="55"/>
      <c r="G18" s="20">
        <v>6.8000000000000005E-2</v>
      </c>
      <c r="H18" s="21">
        <f>IF(F15&lt;F11,F12*0.9825+F16,IF(F12&gt;F11,F11*0.9825+F12-F11+F16, F12*0.9825+F16))</f>
        <v>2015</v>
      </c>
    </row>
    <row r="19" spans="3:10" x14ac:dyDescent="0.3">
      <c r="C19" s="36">
        <v>137</v>
      </c>
      <c r="D19" s="54" t="s">
        <v>15</v>
      </c>
      <c r="E19" s="55"/>
      <c r="F19" s="55"/>
      <c r="G19" s="20">
        <v>6.8000000000000005E-2</v>
      </c>
      <c r="H19" s="22">
        <f>IF(F15&gt;F11,IF(F12&gt;F11,F13,IF((F11-F12)&gt;F13,F13*0.9825,(F11-F12)*0.9825+F13-(F11-F12))),F13*0.9825)</f>
        <v>491.25</v>
      </c>
      <c r="J19" s="16"/>
    </row>
    <row r="20" spans="3:10" x14ac:dyDescent="0.3">
      <c r="C20" s="36">
        <v>138</v>
      </c>
      <c r="D20" s="54" t="s">
        <v>16</v>
      </c>
      <c r="E20" s="55"/>
      <c r="F20" s="55"/>
      <c r="G20" s="20">
        <v>6.8000000000000005E-2</v>
      </c>
      <c r="H20" s="23">
        <f>IF(F15&lt;F11,F14*0.9825,IF(F12&gt;F11,F14,IF((F11-F12)&gt;F13,(F11-F12-F13)*0.9825+F14-(F11-F12-F13),F14)))</f>
        <v>0</v>
      </c>
      <c r="J20" s="16"/>
    </row>
    <row r="21" spans="3:10" x14ac:dyDescent="0.3">
      <c r="C21" s="36">
        <v>139</v>
      </c>
      <c r="D21" s="56" t="s">
        <v>18</v>
      </c>
      <c r="E21" s="57"/>
      <c r="F21" s="57"/>
      <c r="G21" s="20">
        <v>2.9000000000000001E-2</v>
      </c>
      <c r="H21" s="21">
        <f>H18</f>
        <v>2015</v>
      </c>
    </row>
    <row r="22" spans="3:10" x14ac:dyDescent="0.3">
      <c r="C22" s="36">
        <v>140</v>
      </c>
      <c r="D22" s="58" t="s">
        <v>20</v>
      </c>
      <c r="E22" s="58"/>
      <c r="F22" s="56"/>
      <c r="G22" s="20">
        <v>2.9000000000000001E-2</v>
      </c>
      <c r="H22" s="21">
        <f>H19+H20</f>
        <v>491.25</v>
      </c>
    </row>
  </sheetData>
  <mergeCells count="11">
    <mergeCell ref="D16:E16"/>
    <mergeCell ref="D11:E11"/>
    <mergeCell ref="D12:E12"/>
    <mergeCell ref="D13:E13"/>
    <mergeCell ref="D14:E14"/>
    <mergeCell ref="D15:E15"/>
    <mergeCell ref="D18:F18"/>
    <mergeCell ref="D19:F19"/>
    <mergeCell ref="D20:F20"/>
    <mergeCell ref="D21:F21"/>
    <mergeCell ref="D22:F22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A97C5-2C30-44C6-9B10-3D1FDC213A2E}">
  <dimension ref="B2:J22"/>
  <sheetViews>
    <sheetView workbookViewId="0">
      <selection activeCell="D3" sqref="D3"/>
    </sheetView>
  </sheetViews>
  <sheetFormatPr baseColWidth="10" defaultRowHeight="14.4" x14ac:dyDescent="0.3"/>
  <cols>
    <col min="3" max="3" width="19.44140625" customWidth="1"/>
    <col min="5" max="5" width="31.5546875" customWidth="1"/>
  </cols>
  <sheetData>
    <row r="2" spans="2:8" x14ac:dyDescent="0.3">
      <c r="C2" t="s">
        <v>53</v>
      </c>
      <c r="D2" s="53">
        <v>3864</v>
      </c>
    </row>
    <row r="5" spans="2:8" x14ac:dyDescent="0.3">
      <c r="B5" s="40" t="s">
        <v>50</v>
      </c>
      <c r="C5" s="41" t="s">
        <v>8</v>
      </c>
      <c r="D5" s="42">
        <v>8000</v>
      </c>
    </row>
    <row r="6" spans="2:8" x14ac:dyDescent="0.3">
      <c r="B6" s="2"/>
      <c r="C6" s="41" t="s">
        <v>33</v>
      </c>
      <c r="D6" s="42">
        <v>2000</v>
      </c>
    </row>
    <row r="7" spans="2:8" x14ac:dyDescent="0.3">
      <c r="B7" s="2"/>
      <c r="C7" s="41" t="s">
        <v>40</v>
      </c>
      <c r="D7" s="42"/>
    </row>
    <row r="8" spans="2:8" x14ac:dyDescent="0.3">
      <c r="B8" s="2"/>
      <c r="C8" s="41" t="s">
        <v>34</v>
      </c>
      <c r="D8" s="42">
        <v>200</v>
      </c>
    </row>
    <row r="10" spans="2:8" x14ac:dyDescent="0.3">
      <c r="B10" s="36" t="s">
        <v>49</v>
      </c>
      <c r="C10" s="36" t="s">
        <v>43</v>
      </c>
      <c r="D10" s="36" t="s">
        <v>44</v>
      </c>
      <c r="E10" s="36" t="s">
        <v>45</v>
      </c>
      <c r="F10" s="36" t="s">
        <v>46</v>
      </c>
      <c r="G10" s="39" t="s">
        <v>47</v>
      </c>
      <c r="H10" s="39" t="s">
        <v>48</v>
      </c>
    </row>
    <row r="11" spans="2:8" x14ac:dyDescent="0.3">
      <c r="B11" s="47"/>
      <c r="C11" s="50">
        <v>129</v>
      </c>
      <c r="D11" s="59" t="s">
        <v>0</v>
      </c>
      <c r="E11" s="60"/>
      <c r="F11" s="38">
        <f>4*D2</f>
        <v>15456</v>
      </c>
      <c r="G11" s="48"/>
      <c r="H11" s="49"/>
    </row>
    <row r="12" spans="2:8" x14ac:dyDescent="0.3">
      <c r="C12" s="36">
        <v>130</v>
      </c>
      <c r="D12" s="61" t="s">
        <v>2</v>
      </c>
      <c r="E12" s="62"/>
      <c r="F12" s="51">
        <f>D5</f>
        <v>8000</v>
      </c>
      <c r="G12" s="8"/>
      <c r="H12" s="9"/>
    </row>
    <row r="13" spans="2:8" x14ac:dyDescent="0.3">
      <c r="C13" s="36">
        <v>131</v>
      </c>
      <c r="D13" s="61" t="s">
        <v>30</v>
      </c>
      <c r="E13" s="62"/>
      <c r="F13" s="51">
        <f t="shared" ref="F13:F14" si="0">D6</f>
        <v>2000</v>
      </c>
      <c r="G13" s="8"/>
      <c r="H13" s="14"/>
    </row>
    <row r="14" spans="2:8" x14ac:dyDescent="0.3">
      <c r="C14" s="36">
        <v>132</v>
      </c>
      <c r="D14" s="61" t="s">
        <v>31</v>
      </c>
      <c r="E14" s="62"/>
      <c r="F14" s="51">
        <f t="shared" si="0"/>
        <v>0</v>
      </c>
      <c r="G14" s="8"/>
      <c r="H14" s="9"/>
    </row>
    <row r="15" spans="2:8" x14ac:dyDescent="0.3">
      <c r="C15" s="36">
        <v>133</v>
      </c>
      <c r="D15" s="61" t="s">
        <v>8</v>
      </c>
      <c r="E15" s="62"/>
      <c r="F15" s="1">
        <f>F12+F13+F14</f>
        <v>10000</v>
      </c>
      <c r="G15" s="17"/>
      <c r="H15" s="9"/>
    </row>
    <row r="16" spans="2:8" x14ac:dyDescent="0.3">
      <c r="C16" s="36">
        <v>134</v>
      </c>
      <c r="D16" s="61" t="s">
        <v>11</v>
      </c>
      <c r="E16" s="62"/>
      <c r="F16" s="1">
        <f>D8</f>
        <v>200</v>
      </c>
      <c r="G16" s="2"/>
      <c r="H16" s="3"/>
    </row>
    <row r="17" spans="3:10" x14ac:dyDescent="0.3">
      <c r="C17" s="36">
        <v>135</v>
      </c>
      <c r="D17" s="2"/>
      <c r="E17" s="2"/>
      <c r="F17" s="2"/>
      <c r="G17" s="2"/>
      <c r="H17" s="2"/>
    </row>
    <row r="18" spans="3:10" x14ac:dyDescent="0.3">
      <c r="C18" s="36">
        <v>136</v>
      </c>
      <c r="D18" s="54" t="s">
        <v>14</v>
      </c>
      <c r="E18" s="55"/>
      <c r="F18" s="55"/>
      <c r="G18" s="20">
        <v>6.8000000000000005E-2</v>
      </c>
      <c r="H18" s="21">
        <f>IF(F15&lt;F11,F12*0.9825+F16,IF(F12&gt;F11,F11*0.9825+F12-F11+F16, F12*0.9825+F16))</f>
        <v>8060</v>
      </c>
    </row>
    <row r="19" spans="3:10" x14ac:dyDescent="0.3">
      <c r="C19" s="36">
        <v>137</v>
      </c>
      <c r="D19" s="54" t="s">
        <v>15</v>
      </c>
      <c r="E19" s="55"/>
      <c r="F19" s="55"/>
      <c r="G19" s="20">
        <v>6.8000000000000005E-2</v>
      </c>
      <c r="H19" s="22">
        <f>IF(F15&gt;F11,IF(F12&gt;F11,F13,IF((F11-F12)&gt;F13,F13*0.9825,(F11-F12)*0.9825+F13-(F11-F12))),F13*0.9825)</f>
        <v>1965</v>
      </c>
      <c r="J19" s="16"/>
    </row>
    <row r="20" spans="3:10" x14ac:dyDescent="0.3">
      <c r="C20" s="36">
        <v>138</v>
      </c>
      <c r="D20" s="54" t="s">
        <v>16</v>
      </c>
      <c r="E20" s="55"/>
      <c r="F20" s="55"/>
      <c r="G20" s="20">
        <v>6.8000000000000005E-2</v>
      </c>
      <c r="H20" s="23">
        <f>IF(F15&lt;F11,F14*0.9825,IF(F12&gt;F11,F14,IF((F11-F12)&gt;F13,(F11-F12-F13)*0.9825+F14-(F11-F12-F13),F14)))</f>
        <v>0</v>
      </c>
      <c r="J20" s="16"/>
    </row>
    <row r="21" spans="3:10" x14ac:dyDescent="0.3">
      <c r="C21" s="36">
        <v>139</v>
      </c>
      <c r="D21" s="56" t="s">
        <v>18</v>
      </c>
      <c r="E21" s="57"/>
      <c r="F21" s="57"/>
      <c r="G21" s="20">
        <v>2.9000000000000001E-2</v>
      </c>
      <c r="H21" s="21">
        <f>H18</f>
        <v>8060</v>
      </c>
    </row>
    <row r="22" spans="3:10" x14ac:dyDescent="0.3">
      <c r="C22" s="36">
        <v>140</v>
      </c>
      <c r="D22" s="58" t="s">
        <v>20</v>
      </c>
      <c r="E22" s="58"/>
      <c r="F22" s="56"/>
      <c r="G22" s="20">
        <v>2.9000000000000001E-2</v>
      </c>
      <c r="H22" s="21">
        <f>H19+H20</f>
        <v>1965</v>
      </c>
    </row>
  </sheetData>
  <mergeCells count="11">
    <mergeCell ref="D16:E16"/>
    <mergeCell ref="D11:E11"/>
    <mergeCell ref="D12:E12"/>
    <mergeCell ref="D13:E13"/>
    <mergeCell ref="D14:E14"/>
    <mergeCell ref="D15:E15"/>
    <mergeCell ref="D18:F18"/>
    <mergeCell ref="D19:F19"/>
    <mergeCell ref="D20:F20"/>
    <mergeCell ref="D21:F21"/>
    <mergeCell ref="D22:F22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E3CE7-6873-46C8-90CC-B3555C725AD0}">
  <dimension ref="B2:J22"/>
  <sheetViews>
    <sheetView workbookViewId="0">
      <selection activeCell="D3" sqref="D3"/>
    </sheetView>
  </sheetViews>
  <sheetFormatPr baseColWidth="10" defaultRowHeight="14.4" x14ac:dyDescent="0.3"/>
  <cols>
    <col min="3" max="3" width="19.44140625" customWidth="1"/>
    <col min="5" max="5" width="31.5546875" customWidth="1"/>
  </cols>
  <sheetData>
    <row r="2" spans="2:8" x14ac:dyDescent="0.3">
      <c r="C2" t="s">
        <v>53</v>
      </c>
      <c r="D2" s="53">
        <v>3864</v>
      </c>
    </row>
    <row r="5" spans="2:8" x14ac:dyDescent="0.3">
      <c r="B5" s="40" t="s">
        <v>50</v>
      </c>
      <c r="C5" s="41" t="s">
        <v>8</v>
      </c>
      <c r="D5" s="42">
        <v>15000</v>
      </c>
    </row>
    <row r="6" spans="2:8" x14ac:dyDescent="0.3">
      <c r="B6" s="2"/>
      <c r="C6" s="41" t="s">
        <v>33</v>
      </c>
      <c r="D6" s="42">
        <v>2000</v>
      </c>
    </row>
    <row r="7" spans="2:8" x14ac:dyDescent="0.3">
      <c r="B7" s="2"/>
      <c r="C7" s="41" t="s">
        <v>40</v>
      </c>
      <c r="D7" s="42"/>
    </row>
    <row r="8" spans="2:8" x14ac:dyDescent="0.3">
      <c r="B8" s="2"/>
      <c r="C8" s="41" t="s">
        <v>34</v>
      </c>
      <c r="D8" s="42">
        <f>2%*(D5+D6+D7)</f>
        <v>340</v>
      </c>
    </row>
    <row r="10" spans="2:8" x14ac:dyDescent="0.3">
      <c r="B10" s="36" t="s">
        <v>49</v>
      </c>
      <c r="C10" s="36" t="s">
        <v>43</v>
      </c>
      <c r="D10" s="36" t="s">
        <v>44</v>
      </c>
      <c r="E10" s="36" t="s">
        <v>45</v>
      </c>
      <c r="F10" s="36" t="s">
        <v>46</v>
      </c>
      <c r="G10" s="39" t="s">
        <v>47</v>
      </c>
      <c r="H10" s="39" t="s">
        <v>48</v>
      </c>
    </row>
    <row r="11" spans="2:8" x14ac:dyDescent="0.3">
      <c r="B11" s="47"/>
      <c r="C11" s="50">
        <v>129</v>
      </c>
      <c r="D11" s="59" t="s">
        <v>0</v>
      </c>
      <c r="E11" s="60"/>
      <c r="F11" s="38">
        <f>4*D2</f>
        <v>15456</v>
      </c>
      <c r="G11" s="48"/>
      <c r="H11" s="49"/>
    </row>
    <row r="12" spans="2:8" x14ac:dyDescent="0.3">
      <c r="C12" s="36">
        <v>130</v>
      </c>
      <c r="D12" s="61" t="s">
        <v>2</v>
      </c>
      <c r="E12" s="62"/>
      <c r="F12" s="51">
        <f>D5</f>
        <v>15000</v>
      </c>
      <c r="G12" s="8"/>
      <c r="H12" s="9"/>
    </row>
    <row r="13" spans="2:8" x14ac:dyDescent="0.3">
      <c r="C13" s="36">
        <v>131</v>
      </c>
      <c r="D13" s="61" t="s">
        <v>30</v>
      </c>
      <c r="E13" s="62"/>
      <c r="F13" s="51">
        <f>D6</f>
        <v>2000</v>
      </c>
      <c r="G13" s="8"/>
      <c r="H13" s="14"/>
    </row>
    <row r="14" spans="2:8" x14ac:dyDescent="0.3">
      <c r="C14" s="36">
        <v>132</v>
      </c>
      <c r="D14" s="61" t="s">
        <v>31</v>
      </c>
      <c r="E14" s="62"/>
      <c r="F14" s="52"/>
      <c r="G14" s="8"/>
      <c r="H14" s="9"/>
    </row>
    <row r="15" spans="2:8" x14ac:dyDescent="0.3">
      <c r="C15" s="36">
        <v>133</v>
      </c>
      <c r="D15" s="61" t="s">
        <v>8</v>
      </c>
      <c r="E15" s="62"/>
      <c r="F15" s="1">
        <f>F12+F13+F14</f>
        <v>17000</v>
      </c>
      <c r="G15" s="17"/>
      <c r="H15" s="9"/>
    </row>
    <row r="16" spans="2:8" x14ac:dyDescent="0.3">
      <c r="C16" s="36">
        <v>134</v>
      </c>
      <c r="D16" s="61" t="s">
        <v>11</v>
      </c>
      <c r="E16" s="62"/>
      <c r="F16" s="1">
        <f>D8</f>
        <v>340</v>
      </c>
      <c r="G16" s="2"/>
      <c r="H16" s="3"/>
    </row>
    <row r="17" spans="3:10" x14ac:dyDescent="0.3">
      <c r="C17" s="36">
        <v>135</v>
      </c>
      <c r="D17" s="2"/>
      <c r="E17" s="2"/>
      <c r="F17" s="2"/>
      <c r="G17" s="2"/>
      <c r="H17" s="2"/>
    </row>
    <row r="18" spans="3:10" x14ac:dyDescent="0.3">
      <c r="C18" s="36">
        <v>136</v>
      </c>
      <c r="D18" s="54" t="s">
        <v>14</v>
      </c>
      <c r="E18" s="55"/>
      <c r="F18" s="55"/>
      <c r="G18" s="20">
        <v>6.8000000000000005E-2</v>
      </c>
      <c r="H18" s="21">
        <f>IF(F15&lt;F11,F12*0.9825+F16,IF(F12&gt;F11,F11*0.9825+F12-F11+F16, F12*0.9825+F16))</f>
        <v>15077.5</v>
      </c>
    </row>
    <row r="19" spans="3:10" x14ac:dyDescent="0.3">
      <c r="C19" s="36">
        <v>137</v>
      </c>
      <c r="D19" s="54" t="s">
        <v>15</v>
      </c>
      <c r="E19" s="55"/>
      <c r="F19" s="55"/>
      <c r="G19" s="20">
        <v>6.8000000000000005E-2</v>
      </c>
      <c r="H19" s="22">
        <f>IF(F15&gt;F11,IF(F12&gt;F11,F13,IF((F11-F12)&gt;F13,F13*0.9825,(F11-F12)*0.9825+F13-(F11-F12))),F13*0.9825)</f>
        <v>1992.02</v>
      </c>
      <c r="J19" s="16"/>
    </row>
    <row r="20" spans="3:10" x14ac:dyDescent="0.3">
      <c r="C20" s="36">
        <v>138</v>
      </c>
      <c r="D20" s="54" t="s">
        <v>16</v>
      </c>
      <c r="E20" s="55"/>
      <c r="F20" s="55"/>
      <c r="G20" s="20">
        <v>6.8000000000000005E-2</v>
      </c>
      <c r="H20" s="23">
        <f>IF(F15&lt;F11,F14*0.9825,IF(F12&gt;F11,F14,IF((F11-F12)&gt;F13,(F11-F12-F13)*0.9825+F14-(F11-F12-F13),F14)))</f>
        <v>0</v>
      </c>
      <c r="J20" s="16"/>
    </row>
    <row r="21" spans="3:10" x14ac:dyDescent="0.3">
      <c r="C21" s="36">
        <v>139</v>
      </c>
      <c r="D21" s="56" t="s">
        <v>18</v>
      </c>
      <c r="E21" s="57"/>
      <c r="F21" s="57"/>
      <c r="G21" s="20">
        <v>2.9000000000000001E-2</v>
      </c>
      <c r="H21" s="21">
        <f>H18</f>
        <v>15077.5</v>
      </c>
    </row>
    <row r="22" spans="3:10" x14ac:dyDescent="0.3">
      <c r="C22" s="36">
        <v>140</v>
      </c>
      <c r="D22" s="58" t="s">
        <v>20</v>
      </c>
      <c r="E22" s="58"/>
      <c r="F22" s="56"/>
      <c r="G22" s="20">
        <v>2.9000000000000001E-2</v>
      </c>
      <c r="H22" s="21">
        <f>H19+H20</f>
        <v>1992.02</v>
      </c>
    </row>
  </sheetData>
  <mergeCells count="11">
    <mergeCell ref="D16:E16"/>
    <mergeCell ref="D11:E11"/>
    <mergeCell ref="D12:E12"/>
    <mergeCell ref="D13:E13"/>
    <mergeCell ref="D14:E14"/>
    <mergeCell ref="D15:E15"/>
    <mergeCell ref="D18:F18"/>
    <mergeCell ref="D19:F19"/>
    <mergeCell ref="D20:F20"/>
    <mergeCell ref="D21:F21"/>
    <mergeCell ref="D22:F22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3F7A0-A3E6-4FAC-822A-D9BCC4EF41B0}">
  <dimension ref="B2:J22"/>
  <sheetViews>
    <sheetView workbookViewId="0">
      <selection activeCell="D3" sqref="D3"/>
    </sheetView>
  </sheetViews>
  <sheetFormatPr baseColWidth="10" defaultRowHeight="14.4" x14ac:dyDescent="0.3"/>
  <cols>
    <col min="3" max="3" width="19.44140625" customWidth="1"/>
    <col min="5" max="5" width="31.5546875" customWidth="1"/>
  </cols>
  <sheetData>
    <row r="2" spans="2:8" x14ac:dyDescent="0.3">
      <c r="C2" t="s">
        <v>53</v>
      </c>
      <c r="D2" s="53">
        <v>3864</v>
      </c>
    </row>
    <row r="5" spans="2:8" x14ac:dyDescent="0.3">
      <c r="B5" s="40" t="s">
        <v>50</v>
      </c>
      <c r="C5" s="41" t="s">
        <v>8</v>
      </c>
      <c r="D5" s="42">
        <v>14000</v>
      </c>
    </row>
    <row r="6" spans="2:8" x14ac:dyDescent="0.3">
      <c r="B6" s="2"/>
      <c r="C6" s="41" t="s">
        <v>33</v>
      </c>
      <c r="D6" s="42">
        <v>2000</v>
      </c>
    </row>
    <row r="7" spans="2:8" x14ac:dyDescent="0.3">
      <c r="B7" s="2"/>
      <c r="C7" s="41" t="s">
        <v>40</v>
      </c>
      <c r="D7" s="42"/>
    </row>
    <row r="8" spans="2:8" x14ac:dyDescent="0.3">
      <c r="B8" s="2"/>
      <c r="C8" s="41" t="s">
        <v>34</v>
      </c>
      <c r="D8" s="42">
        <f>2%*(D5+D6+D7)</f>
        <v>320</v>
      </c>
    </row>
    <row r="10" spans="2:8" x14ac:dyDescent="0.3">
      <c r="B10" s="36" t="s">
        <v>49</v>
      </c>
      <c r="C10" s="36" t="s">
        <v>43</v>
      </c>
      <c r="D10" s="36" t="s">
        <v>44</v>
      </c>
      <c r="E10" s="36" t="s">
        <v>45</v>
      </c>
      <c r="F10" s="36" t="s">
        <v>46</v>
      </c>
      <c r="G10" s="39" t="s">
        <v>47</v>
      </c>
      <c r="H10" s="39" t="s">
        <v>48</v>
      </c>
    </row>
    <row r="11" spans="2:8" x14ac:dyDescent="0.3">
      <c r="B11" s="47"/>
      <c r="C11" s="50">
        <v>129</v>
      </c>
      <c r="D11" s="59" t="s">
        <v>0</v>
      </c>
      <c r="E11" s="60"/>
      <c r="F11" s="38">
        <f>4*D2</f>
        <v>15456</v>
      </c>
      <c r="G11" s="48"/>
      <c r="H11" s="49"/>
    </row>
    <row r="12" spans="2:8" x14ac:dyDescent="0.3">
      <c r="C12" s="36">
        <v>130</v>
      </c>
      <c r="D12" s="61" t="s">
        <v>2</v>
      </c>
      <c r="E12" s="62"/>
      <c r="F12" s="51">
        <f>D5</f>
        <v>14000</v>
      </c>
      <c r="G12" s="8"/>
      <c r="H12" s="9"/>
    </row>
    <row r="13" spans="2:8" x14ac:dyDescent="0.3">
      <c r="C13" s="36">
        <v>131</v>
      </c>
      <c r="D13" s="61" t="s">
        <v>30</v>
      </c>
      <c r="E13" s="62"/>
      <c r="F13" s="51">
        <f t="shared" ref="F13:F14" si="0">D6</f>
        <v>2000</v>
      </c>
      <c r="G13" s="8"/>
      <c r="H13" s="14"/>
    </row>
    <row r="14" spans="2:8" x14ac:dyDescent="0.3">
      <c r="C14" s="36">
        <v>132</v>
      </c>
      <c r="D14" s="61" t="s">
        <v>31</v>
      </c>
      <c r="E14" s="62"/>
      <c r="F14" s="51">
        <f t="shared" si="0"/>
        <v>0</v>
      </c>
      <c r="G14" s="8"/>
      <c r="H14" s="9"/>
    </row>
    <row r="15" spans="2:8" x14ac:dyDescent="0.3">
      <c r="C15" s="36">
        <v>133</v>
      </c>
      <c r="D15" s="61" t="s">
        <v>8</v>
      </c>
      <c r="E15" s="62"/>
      <c r="F15" s="1">
        <f>F12+F13+F14</f>
        <v>16000</v>
      </c>
      <c r="G15" s="17"/>
      <c r="H15" s="9"/>
    </row>
    <row r="16" spans="2:8" x14ac:dyDescent="0.3">
      <c r="C16" s="36">
        <v>134</v>
      </c>
      <c r="D16" s="61" t="s">
        <v>11</v>
      </c>
      <c r="E16" s="62"/>
      <c r="F16" s="1">
        <f>D8</f>
        <v>320</v>
      </c>
      <c r="G16" s="2"/>
      <c r="H16" s="3"/>
    </row>
    <row r="17" spans="3:10" x14ac:dyDescent="0.3">
      <c r="C17" s="36">
        <v>135</v>
      </c>
      <c r="D17" s="2"/>
      <c r="E17" s="2"/>
      <c r="F17" s="2"/>
      <c r="G17" s="2"/>
      <c r="H17" s="2"/>
    </row>
    <row r="18" spans="3:10" x14ac:dyDescent="0.3">
      <c r="C18" s="36">
        <v>136</v>
      </c>
      <c r="D18" s="54" t="s">
        <v>14</v>
      </c>
      <c r="E18" s="55"/>
      <c r="F18" s="55"/>
      <c r="G18" s="20">
        <v>6.8000000000000005E-2</v>
      </c>
      <c r="H18" s="21">
        <f>IF(F15&lt;F11,F12*0.9825+F16,IF(F12&gt;F11,F11*0.9825+F12-F11+F16, F12*0.9825+F16))</f>
        <v>14075</v>
      </c>
    </row>
    <row r="19" spans="3:10" x14ac:dyDescent="0.3">
      <c r="C19" s="36">
        <v>137</v>
      </c>
      <c r="D19" s="54" t="s">
        <v>15</v>
      </c>
      <c r="E19" s="55"/>
      <c r="F19" s="55"/>
      <c r="G19" s="20">
        <v>6.8000000000000005E-2</v>
      </c>
      <c r="H19" s="22">
        <f>IF(F15&gt;F11,IF(F12&gt;F11,F13,IF((F11-F12)&gt;F13,F13*0.9825,(F11-F12)*0.9825+F13-(F11-F12))),F13*0.9825)</f>
        <v>1974.52</v>
      </c>
      <c r="J19" s="16"/>
    </row>
    <row r="20" spans="3:10" x14ac:dyDescent="0.3">
      <c r="C20" s="36">
        <v>138</v>
      </c>
      <c r="D20" s="54" t="s">
        <v>16</v>
      </c>
      <c r="E20" s="55"/>
      <c r="F20" s="55"/>
      <c r="G20" s="20">
        <v>6.8000000000000005E-2</v>
      </c>
      <c r="H20" s="23">
        <f>IF(F15&lt;F11,F14*0.9825,IF(F12&gt;F11,F14,IF((F11-F12)&gt;F13,(F11-F12-F13)*0.9825+F14-(F11-F12-F13),F14)))</f>
        <v>0</v>
      </c>
      <c r="J20" s="16"/>
    </row>
    <row r="21" spans="3:10" x14ac:dyDescent="0.3">
      <c r="C21" s="36">
        <v>139</v>
      </c>
      <c r="D21" s="56" t="s">
        <v>18</v>
      </c>
      <c r="E21" s="57"/>
      <c r="F21" s="57"/>
      <c r="G21" s="20">
        <v>2.9000000000000001E-2</v>
      </c>
      <c r="H21" s="21">
        <f>H18</f>
        <v>14075</v>
      </c>
    </row>
    <row r="22" spans="3:10" x14ac:dyDescent="0.3">
      <c r="C22" s="36">
        <v>140</v>
      </c>
      <c r="D22" s="58" t="s">
        <v>20</v>
      </c>
      <c r="E22" s="58"/>
      <c r="F22" s="56"/>
      <c r="G22" s="20">
        <v>2.9000000000000001E-2</v>
      </c>
      <c r="H22" s="21">
        <f>H19+H20</f>
        <v>1974.52</v>
      </c>
    </row>
  </sheetData>
  <mergeCells count="11">
    <mergeCell ref="D16:E16"/>
    <mergeCell ref="D11:E11"/>
    <mergeCell ref="D12:E12"/>
    <mergeCell ref="D13:E13"/>
    <mergeCell ref="D14:E14"/>
    <mergeCell ref="D15:E15"/>
    <mergeCell ref="D18:F18"/>
    <mergeCell ref="D19:F19"/>
    <mergeCell ref="D20:F20"/>
    <mergeCell ref="D21:F21"/>
    <mergeCell ref="D22:F22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B2E41-75E0-4C69-B832-6EA711D87AF8}">
  <dimension ref="B2:J22"/>
  <sheetViews>
    <sheetView workbookViewId="0">
      <selection activeCell="D3" sqref="D3"/>
    </sheetView>
  </sheetViews>
  <sheetFormatPr baseColWidth="10" defaultRowHeight="14.4" x14ac:dyDescent="0.3"/>
  <cols>
    <col min="3" max="3" width="19.44140625" customWidth="1"/>
    <col min="5" max="5" width="31.5546875" customWidth="1"/>
  </cols>
  <sheetData>
    <row r="2" spans="2:8" x14ac:dyDescent="0.3">
      <c r="C2" t="s">
        <v>53</v>
      </c>
      <c r="D2" s="53">
        <v>3864</v>
      </c>
    </row>
    <row r="5" spans="2:8" x14ac:dyDescent="0.3">
      <c r="B5" s="40" t="s">
        <v>50</v>
      </c>
      <c r="C5" s="41" t="s">
        <v>8</v>
      </c>
      <c r="D5" s="42">
        <v>10000</v>
      </c>
    </row>
    <row r="6" spans="2:8" x14ac:dyDescent="0.3">
      <c r="B6" s="2"/>
      <c r="C6" s="41" t="s">
        <v>33</v>
      </c>
      <c r="D6" s="42">
        <v>2000</v>
      </c>
    </row>
    <row r="7" spans="2:8" x14ac:dyDescent="0.3">
      <c r="B7" s="2"/>
      <c r="C7" s="41" t="s">
        <v>40</v>
      </c>
      <c r="D7" s="42">
        <v>1000</v>
      </c>
    </row>
    <row r="8" spans="2:8" x14ac:dyDescent="0.3">
      <c r="B8" s="2"/>
      <c r="C8" s="41" t="s">
        <v>34</v>
      </c>
      <c r="D8" s="42">
        <f>2%*(D5+D6+D7)</f>
        <v>260</v>
      </c>
    </row>
    <row r="10" spans="2:8" x14ac:dyDescent="0.3">
      <c r="B10" s="36" t="s">
        <v>49</v>
      </c>
      <c r="C10" s="36" t="s">
        <v>43</v>
      </c>
      <c r="D10" s="36" t="s">
        <v>44</v>
      </c>
      <c r="E10" s="36" t="s">
        <v>45</v>
      </c>
      <c r="F10" s="36" t="s">
        <v>46</v>
      </c>
      <c r="G10" s="39" t="s">
        <v>47</v>
      </c>
      <c r="H10" s="39" t="s">
        <v>48</v>
      </c>
    </row>
    <row r="11" spans="2:8" x14ac:dyDescent="0.3">
      <c r="B11" s="47"/>
      <c r="C11" s="50">
        <v>129</v>
      </c>
      <c r="D11" s="59" t="s">
        <v>0</v>
      </c>
      <c r="E11" s="60"/>
      <c r="F11" s="38">
        <f>4*D2</f>
        <v>15456</v>
      </c>
      <c r="G11" s="48"/>
      <c r="H11" s="49"/>
    </row>
    <row r="12" spans="2:8" x14ac:dyDescent="0.3">
      <c r="C12" s="36">
        <v>130</v>
      </c>
      <c r="D12" s="61" t="s">
        <v>2</v>
      </c>
      <c r="E12" s="62"/>
      <c r="F12" s="51">
        <f>D5</f>
        <v>10000</v>
      </c>
      <c r="G12" s="8"/>
      <c r="H12" s="9"/>
    </row>
    <row r="13" spans="2:8" x14ac:dyDescent="0.3">
      <c r="C13" s="36">
        <v>131</v>
      </c>
      <c r="D13" s="61" t="s">
        <v>30</v>
      </c>
      <c r="E13" s="62"/>
      <c r="F13" s="51">
        <f>D6</f>
        <v>2000</v>
      </c>
      <c r="G13" s="8"/>
      <c r="H13" s="14"/>
    </row>
    <row r="14" spans="2:8" x14ac:dyDescent="0.3">
      <c r="C14" s="36">
        <v>132</v>
      </c>
      <c r="D14" s="61" t="s">
        <v>31</v>
      </c>
      <c r="E14" s="62"/>
      <c r="F14" s="52">
        <v>1000</v>
      </c>
      <c r="G14" s="8"/>
      <c r="H14" s="9"/>
    </row>
    <row r="15" spans="2:8" x14ac:dyDescent="0.3">
      <c r="C15" s="36">
        <v>133</v>
      </c>
      <c r="D15" s="61" t="s">
        <v>8</v>
      </c>
      <c r="E15" s="62"/>
      <c r="F15" s="1">
        <f>F12+F13+F14</f>
        <v>13000</v>
      </c>
      <c r="G15" s="17"/>
      <c r="H15" s="9"/>
    </row>
    <row r="16" spans="2:8" x14ac:dyDescent="0.3">
      <c r="C16" s="36">
        <v>134</v>
      </c>
      <c r="D16" s="61" t="s">
        <v>11</v>
      </c>
      <c r="E16" s="62"/>
      <c r="F16" s="1">
        <f>D8</f>
        <v>260</v>
      </c>
      <c r="G16" s="2"/>
      <c r="H16" s="3"/>
    </row>
    <row r="17" spans="3:10" x14ac:dyDescent="0.3">
      <c r="C17" s="36">
        <v>135</v>
      </c>
      <c r="D17" s="2"/>
      <c r="E17" s="2"/>
      <c r="F17" s="2"/>
      <c r="G17" s="2"/>
      <c r="H17" s="2"/>
    </row>
    <row r="18" spans="3:10" x14ac:dyDescent="0.3">
      <c r="C18" s="36">
        <v>136</v>
      </c>
      <c r="D18" s="54" t="s">
        <v>14</v>
      </c>
      <c r="E18" s="55"/>
      <c r="F18" s="55"/>
      <c r="G18" s="20">
        <v>6.8000000000000005E-2</v>
      </c>
      <c r="H18" s="21">
        <f>IF(F15&lt;F11,F12*0.9825+F16,IF(F12&gt;F11,F11*0.9825+F12-F11+F16, F12*0.9825+F16))</f>
        <v>10085</v>
      </c>
    </row>
    <row r="19" spans="3:10" x14ac:dyDescent="0.3">
      <c r="C19" s="36">
        <v>137</v>
      </c>
      <c r="D19" s="54" t="s">
        <v>15</v>
      </c>
      <c r="E19" s="55"/>
      <c r="F19" s="55"/>
      <c r="G19" s="20">
        <v>6.8000000000000005E-2</v>
      </c>
      <c r="H19" s="22">
        <f>IF(F15&gt;F11,IF(F12&gt;F11,F13,IF((F11-F12)&gt;F13,F13*0.9825,(F11-F12)*0.9825+F13-(F11-F12))),F13*0.9825)</f>
        <v>1965</v>
      </c>
      <c r="J19" s="16"/>
    </row>
    <row r="20" spans="3:10" x14ac:dyDescent="0.3">
      <c r="C20" s="36">
        <v>138</v>
      </c>
      <c r="D20" s="54" t="s">
        <v>16</v>
      </c>
      <c r="E20" s="55"/>
      <c r="F20" s="55"/>
      <c r="G20" s="20">
        <v>6.8000000000000005E-2</v>
      </c>
      <c r="H20" s="23">
        <f>IF(F15&lt;F11,F14*0.9825,IF(F12&gt;F11,F14,IF((F11-F12)&gt;F13,(F11-F12-F13)*0.9825+F14-(F11-F12-F13),F14)))</f>
        <v>982.5</v>
      </c>
      <c r="J20" s="16"/>
    </row>
    <row r="21" spans="3:10" x14ac:dyDescent="0.3">
      <c r="C21" s="36">
        <v>139</v>
      </c>
      <c r="D21" s="56" t="s">
        <v>18</v>
      </c>
      <c r="E21" s="57"/>
      <c r="F21" s="57"/>
      <c r="G21" s="20">
        <v>2.9000000000000001E-2</v>
      </c>
      <c r="H21" s="21">
        <f>H18</f>
        <v>10085</v>
      </c>
    </row>
    <row r="22" spans="3:10" x14ac:dyDescent="0.3">
      <c r="C22" s="36">
        <v>140</v>
      </c>
      <c r="D22" s="58" t="s">
        <v>20</v>
      </c>
      <c r="E22" s="58"/>
      <c r="F22" s="56"/>
      <c r="G22" s="20">
        <v>2.9000000000000001E-2</v>
      </c>
      <c r="H22" s="21">
        <f>H19+H20</f>
        <v>2947.5</v>
      </c>
    </row>
  </sheetData>
  <mergeCells count="11">
    <mergeCell ref="D16:E16"/>
    <mergeCell ref="D11:E11"/>
    <mergeCell ref="D12:E12"/>
    <mergeCell ref="D13:E13"/>
    <mergeCell ref="D14:E14"/>
    <mergeCell ref="D15:E15"/>
    <mergeCell ref="D18:F18"/>
    <mergeCell ref="D19:F19"/>
    <mergeCell ref="D20:F20"/>
    <mergeCell ref="D21:F21"/>
    <mergeCell ref="D22:F22"/>
  </mergeCell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AA6FD-8F99-4D1E-BD38-9ABED86DF26D}">
  <dimension ref="B2:J22"/>
  <sheetViews>
    <sheetView topLeftCell="B1" workbookViewId="0">
      <selection activeCell="D3" sqref="D3"/>
    </sheetView>
  </sheetViews>
  <sheetFormatPr baseColWidth="10" defaultRowHeight="14.4" x14ac:dyDescent="0.3"/>
  <cols>
    <col min="3" max="3" width="19.44140625" customWidth="1"/>
    <col min="5" max="5" width="31.5546875" customWidth="1"/>
  </cols>
  <sheetData>
    <row r="2" spans="2:8" x14ac:dyDescent="0.3">
      <c r="C2" t="s">
        <v>53</v>
      </c>
      <c r="D2" s="53">
        <v>3864</v>
      </c>
    </row>
    <row r="5" spans="2:8" x14ac:dyDescent="0.3">
      <c r="B5" s="40" t="s">
        <v>50</v>
      </c>
      <c r="C5" s="41" t="s">
        <v>8</v>
      </c>
      <c r="D5" s="42">
        <v>14000</v>
      </c>
    </row>
    <row r="6" spans="2:8" x14ac:dyDescent="0.3">
      <c r="B6" s="2"/>
      <c r="C6" s="41" t="s">
        <v>33</v>
      </c>
      <c r="D6" s="42">
        <v>2000</v>
      </c>
    </row>
    <row r="7" spans="2:8" x14ac:dyDescent="0.3">
      <c r="B7" s="2"/>
      <c r="C7" s="41" t="s">
        <v>40</v>
      </c>
      <c r="D7" s="42">
        <v>1000</v>
      </c>
    </row>
    <row r="8" spans="2:8" x14ac:dyDescent="0.3">
      <c r="B8" s="2"/>
      <c r="C8" s="41" t="s">
        <v>34</v>
      </c>
      <c r="D8" s="42">
        <f>2%*(D5+D6+D7)</f>
        <v>340</v>
      </c>
    </row>
    <row r="10" spans="2:8" x14ac:dyDescent="0.3">
      <c r="B10" s="36" t="s">
        <v>49</v>
      </c>
      <c r="C10" s="36" t="s">
        <v>43</v>
      </c>
      <c r="D10" s="36" t="s">
        <v>44</v>
      </c>
      <c r="E10" s="36" t="s">
        <v>45</v>
      </c>
      <c r="F10" s="36" t="s">
        <v>46</v>
      </c>
      <c r="G10" s="39" t="s">
        <v>47</v>
      </c>
      <c r="H10" s="39" t="s">
        <v>48</v>
      </c>
    </row>
    <row r="11" spans="2:8" x14ac:dyDescent="0.3">
      <c r="B11" s="47"/>
      <c r="C11" s="50">
        <v>129</v>
      </c>
      <c r="D11" s="59" t="s">
        <v>0</v>
      </c>
      <c r="E11" s="60"/>
      <c r="F11" s="38">
        <f>4*D2</f>
        <v>15456</v>
      </c>
      <c r="G11" s="48"/>
      <c r="H11" s="49"/>
    </row>
    <row r="12" spans="2:8" x14ac:dyDescent="0.3">
      <c r="C12" s="36">
        <v>130</v>
      </c>
      <c r="D12" s="61" t="s">
        <v>2</v>
      </c>
      <c r="E12" s="62"/>
      <c r="F12" s="51">
        <v>14000</v>
      </c>
      <c r="G12" s="8"/>
      <c r="H12" s="9"/>
    </row>
    <row r="13" spans="2:8" x14ac:dyDescent="0.3">
      <c r="C13" s="36">
        <v>131</v>
      </c>
      <c r="D13" s="61" t="s">
        <v>30</v>
      </c>
      <c r="E13" s="62"/>
      <c r="F13" s="51">
        <f>D6</f>
        <v>2000</v>
      </c>
      <c r="G13" s="8"/>
      <c r="H13" s="14"/>
    </row>
    <row r="14" spans="2:8" x14ac:dyDescent="0.3">
      <c r="C14" s="36">
        <v>132</v>
      </c>
      <c r="D14" s="61" t="s">
        <v>31</v>
      </c>
      <c r="E14" s="62"/>
      <c r="F14" s="52">
        <v>1000</v>
      </c>
      <c r="G14" s="8"/>
      <c r="H14" s="9"/>
    </row>
    <row r="15" spans="2:8" x14ac:dyDescent="0.3">
      <c r="C15" s="36">
        <v>133</v>
      </c>
      <c r="D15" s="61" t="s">
        <v>8</v>
      </c>
      <c r="E15" s="62"/>
      <c r="F15" s="1">
        <f>F12+F13+F14</f>
        <v>17000</v>
      </c>
      <c r="G15" s="17"/>
      <c r="H15" s="9"/>
    </row>
    <row r="16" spans="2:8" x14ac:dyDescent="0.3">
      <c r="C16" s="36">
        <v>134</v>
      </c>
      <c r="D16" s="61" t="s">
        <v>11</v>
      </c>
      <c r="E16" s="62"/>
      <c r="F16" s="1">
        <f>D8</f>
        <v>340</v>
      </c>
      <c r="G16" s="2"/>
      <c r="H16" s="3"/>
    </row>
    <row r="17" spans="3:10" x14ac:dyDescent="0.3">
      <c r="C17" s="36">
        <v>135</v>
      </c>
      <c r="D17" s="2"/>
      <c r="E17" s="2"/>
      <c r="F17" s="2"/>
      <c r="G17" s="2"/>
      <c r="H17" s="2"/>
    </row>
    <row r="18" spans="3:10" x14ac:dyDescent="0.3">
      <c r="C18" s="36">
        <v>136</v>
      </c>
      <c r="D18" s="54" t="s">
        <v>14</v>
      </c>
      <c r="E18" s="55"/>
      <c r="F18" s="55"/>
      <c r="G18" s="20">
        <v>6.8000000000000005E-2</v>
      </c>
      <c r="H18" s="21">
        <f>IF(F15&lt;F11,F12*0.9825+F16,IF(F12&gt;F11,F11*0.9825+F12-F11+F16, F12*0.9825+F16))</f>
        <v>14095</v>
      </c>
    </row>
    <row r="19" spans="3:10" x14ac:dyDescent="0.3">
      <c r="C19" s="36">
        <v>137</v>
      </c>
      <c r="D19" s="54" t="s">
        <v>15</v>
      </c>
      <c r="E19" s="55"/>
      <c r="F19" s="55"/>
      <c r="G19" s="20">
        <v>6.8000000000000005E-2</v>
      </c>
      <c r="H19" s="22">
        <f>IF(F15&gt;F11,IF(F12&gt;F11,F13,IF((F11-F12)&gt;F13,F13*0.9825,(F11-F12)*0.9825+F13-(F11-F12))),F13*0.9825)</f>
        <v>1974.52</v>
      </c>
      <c r="J19" s="16"/>
    </row>
    <row r="20" spans="3:10" x14ac:dyDescent="0.3">
      <c r="C20" s="36">
        <v>138</v>
      </c>
      <c r="D20" s="54" t="s">
        <v>16</v>
      </c>
      <c r="E20" s="55"/>
      <c r="F20" s="55"/>
      <c r="G20" s="20">
        <v>6.8000000000000005E-2</v>
      </c>
      <c r="H20" s="23">
        <f>IF(F15&lt;F11,F14*0.9825,IF(F12&gt;F11,F14,IF((F11-F12)&gt;F13,(F11-F12-F13)*0.9825+F14-(F11-F12-F13),F14)))</f>
        <v>1000</v>
      </c>
      <c r="J20" s="16"/>
    </row>
    <row r="21" spans="3:10" x14ac:dyDescent="0.3">
      <c r="C21" s="36">
        <v>139</v>
      </c>
      <c r="D21" s="56" t="s">
        <v>18</v>
      </c>
      <c r="E21" s="57"/>
      <c r="F21" s="57"/>
      <c r="G21" s="20">
        <v>2.9000000000000001E-2</v>
      </c>
      <c r="H21" s="21">
        <f>H18</f>
        <v>14095</v>
      </c>
    </row>
    <row r="22" spans="3:10" x14ac:dyDescent="0.3">
      <c r="C22" s="36">
        <v>140</v>
      </c>
      <c r="D22" s="58" t="s">
        <v>20</v>
      </c>
      <c r="E22" s="58"/>
      <c r="F22" s="56"/>
      <c r="G22" s="20">
        <v>2.9000000000000001E-2</v>
      </c>
      <c r="H22" s="21">
        <f>H19+H20</f>
        <v>2974.52</v>
      </c>
    </row>
  </sheetData>
  <mergeCells count="11">
    <mergeCell ref="D16:E16"/>
    <mergeCell ref="D11:E11"/>
    <mergeCell ref="D12:E12"/>
    <mergeCell ref="D13:E13"/>
    <mergeCell ref="D14:E14"/>
    <mergeCell ref="D15:E15"/>
    <mergeCell ref="D18:F18"/>
    <mergeCell ref="D19:F19"/>
    <mergeCell ref="D20:F20"/>
    <mergeCell ref="D21:F21"/>
    <mergeCell ref="D22:F22"/>
  </mergeCells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02CE6-D2C0-44CD-B757-95603B184091}">
  <dimension ref="B2:J22"/>
  <sheetViews>
    <sheetView workbookViewId="0">
      <selection activeCell="D3" sqref="D3"/>
    </sheetView>
  </sheetViews>
  <sheetFormatPr baseColWidth="10" defaultRowHeight="14.4" x14ac:dyDescent="0.3"/>
  <cols>
    <col min="3" max="3" width="19.44140625" customWidth="1"/>
    <col min="5" max="5" width="31.5546875" customWidth="1"/>
  </cols>
  <sheetData>
    <row r="2" spans="2:8" x14ac:dyDescent="0.3">
      <c r="C2" t="s">
        <v>53</v>
      </c>
      <c r="D2" s="53">
        <v>3864</v>
      </c>
    </row>
    <row r="5" spans="2:8" x14ac:dyDescent="0.3">
      <c r="B5" s="40" t="s">
        <v>50</v>
      </c>
      <c r="C5" s="41" t="s">
        <v>8</v>
      </c>
      <c r="D5" s="42">
        <v>3000</v>
      </c>
    </row>
    <row r="6" spans="2:8" x14ac:dyDescent="0.3">
      <c r="B6" s="2"/>
      <c r="C6" s="41" t="s">
        <v>33</v>
      </c>
      <c r="D6" s="42">
        <v>2000</v>
      </c>
    </row>
    <row r="7" spans="2:8" x14ac:dyDescent="0.3">
      <c r="B7" s="2"/>
      <c r="C7" s="41" t="s">
        <v>40</v>
      </c>
      <c r="D7" s="42">
        <v>1000</v>
      </c>
    </row>
    <row r="8" spans="2:8" x14ac:dyDescent="0.3">
      <c r="B8" s="2"/>
      <c r="C8" s="41" t="s">
        <v>34</v>
      </c>
      <c r="D8" s="42">
        <f>2%*(D5+D6+D7)</f>
        <v>120</v>
      </c>
    </row>
    <row r="10" spans="2:8" x14ac:dyDescent="0.3">
      <c r="B10" s="36" t="s">
        <v>49</v>
      </c>
      <c r="C10" s="36" t="s">
        <v>43</v>
      </c>
      <c r="D10" s="36" t="s">
        <v>44</v>
      </c>
      <c r="E10" s="36" t="s">
        <v>45</v>
      </c>
      <c r="F10" s="36" t="s">
        <v>46</v>
      </c>
      <c r="G10" s="39" t="s">
        <v>47</v>
      </c>
      <c r="H10" s="39" t="s">
        <v>48</v>
      </c>
    </row>
    <row r="11" spans="2:8" x14ac:dyDescent="0.3">
      <c r="B11" s="47"/>
      <c r="C11" s="50">
        <v>129</v>
      </c>
      <c r="D11" s="59" t="s">
        <v>0</v>
      </c>
      <c r="E11" s="60"/>
      <c r="F11" s="38">
        <f>4*D2</f>
        <v>15456</v>
      </c>
      <c r="G11" s="48"/>
      <c r="H11" s="49"/>
    </row>
    <row r="12" spans="2:8" x14ac:dyDescent="0.3">
      <c r="C12" s="36">
        <v>130</v>
      </c>
      <c r="D12" s="61" t="s">
        <v>2</v>
      </c>
      <c r="E12" s="62"/>
      <c r="F12" s="51">
        <f>D5</f>
        <v>3000</v>
      </c>
      <c r="G12" s="8"/>
      <c r="H12" s="9"/>
    </row>
    <row r="13" spans="2:8" x14ac:dyDescent="0.3">
      <c r="C13" s="36">
        <v>131</v>
      </c>
      <c r="D13" s="61" t="s">
        <v>30</v>
      </c>
      <c r="E13" s="62"/>
      <c r="F13" s="51">
        <f t="shared" ref="F13:F14" si="0">D6</f>
        <v>2000</v>
      </c>
      <c r="G13" s="8"/>
      <c r="H13" s="14"/>
    </row>
    <row r="14" spans="2:8" x14ac:dyDescent="0.3">
      <c r="C14" s="36">
        <v>132</v>
      </c>
      <c r="D14" s="61" t="s">
        <v>31</v>
      </c>
      <c r="E14" s="62"/>
      <c r="F14" s="51">
        <f t="shared" si="0"/>
        <v>1000</v>
      </c>
      <c r="G14" s="8"/>
      <c r="H14" s="9"/>
    </row>
    <row r="15" spans="2:8" x14ac:dyDescent="0.3">
      <c r="C15" s="36">
        <v>133</v>
      </c>
      <c r="D15" s="61" t="s">
        <v>8</v>
      </c>
      <c r="E15" s="62"/>
      <c r="F15" s="1">
        <f>F12+F13+F14</f>
        <v>6000</v>
      </c>
      <c r="G15" s="17"/>
      <c r="H15" s="9"/>
    </row>
    <row r="16" spans="2:8" x14ac:dyDescent="0.3">
      <c r="C16" s="36">
        <v>134</v>
      </c>
      <c r="D16" s="61" t="s">
        <v>11</v>
      </c>
      <c r="E16" s="62"/>
      <c r="F16" s="1">
        <f>D8</f>
        <v>120</v>
      </c>
      <c r="G16" s="2"/>
      <c r="H16" s="3"/>
    </row>
    <row r="17" spans="3:10" x14ac:dyDescent="0.3">
      <c r="C17" s="36">
        <v>135</v>
      </c>
      <c r="D17" s="2"/>
      <c r="E17" s="2"/>
      <c r="F17" s="2"/>
      <c r="G17" s="2"/>
      <c r="H17" s="2"/>
    </row>
    <row r="18" spans="3:10" x14ac:dyDescent="0.3">
      <c r="C18" s="36">
        <v>136</v>
      </c>
      <c r="D18" s="54" t="s">
        <v>14</v>
      </c>
      <c r="E18" s="55"/>
      <c r="F18" s="55"/>
      <c r="G18" s="20">
        <v>6.8000000000000005E-2</v>
      </c>
      <c r="H18" s="21">
        <f>IF(F15&lt;F11,F12*0.9825+F16,IF(F12&gt;F11,F11*0.9825+F12-F11+F16, F12*0.9825+F16))</f>
        <v>3067.5</v>
      </c>
    </row>
    <row r="19" spans="3:10" x14ac:dyDescent="0.3">
      <c r="C19" s="36">
        <v>137</v>
      </c>
      <c r="D19" s="54" t="s">
        <v>15</v>
      </c>
      <c r="E19" s="55"/>
      <c r="F19" s="55"/>
      <c r="G19" s="20">
        <v>6.8000000000000005E-2</v>
      </c>
      <c r="H19" s="22">
        <f>IF(F15&gt;F11,IF(F12&gt;F11,F13,IF((F11-F12)&gt;F13,F13*0.9825,(F11-F12)*0.9825+F13-(F11-F12))),F13*0.9825)</f>
        <v>1965</v>
      </c>
      <c r="J19" s="16"/>
    </row>
    <row r="20" spans="3:10" x14ac:dyDescent="0.3">
      <c r="C20" s="36">
        <v>138</v>
      </c>
      <c r="D20" s="54" t="s">
        <v>16</v>
      </c>
      <c r="E20" s="55"/>
      <c r="F20" s="55"/>
      <c r="G20" s="20">
        <v>6.8000000000000005E-2</v>
      </c>
      <c r="H20" s="23">
        <f>IF(F15&lt;F11,F14*0.9825,IF(F12&gt;F11,F14,IF((F11-F12)&gt;F13,(F11-F12-F13)*0.9825+F14-(F11-F12-F13),F14)))</f>
        <v>982.5</v>
      </c>
      <c r="J20" s="16"/>
    </row>
    <row r="21" spans="3:10" x14ac:dyDescent="0.3">
      <c r="C21" s="36">
        <v>139</v>
      </c>
      <c r="D21" s="56" t="s">
        <v>18</v>
      </c>
      <c r="E21" s="57"/>
      <c r="F21" s="57"/>
      <c r="G21" s="20">
        <v>2.9000000000000001E-2</v>
      </c>
      <c r="H21" s="21">
        <f>H18</f>
        <v>3067.5</v>
      </c>
    </row>
    <row r="22" spans="3:10" x14ac:dyDescent="0.3">
      <c r="C22" s="36">
        <v>140</v>
      </c>
      <c r="D22" s="58" t="s">
        <v>20</v>
      </c>
      <c r="E22" s="58"/>
      <c r="F22" s="56"/>
      <c r="G22" s="20">
        <v>2.9000000000000001E-2</v>
      </c>
      <c r="H22" s="21">
        <f>H19+H20</f>
        <v>2947.5</v>
      </c>
    </row>
  </sheetData>
  <mergeCells count="11">
    <mergeCell ref="D16:E16"/>
    <mergeCell ref="D11:E11"/>
    <mergeCell ref="D12:E12"/>
    <mergeCell ref="D13:E13"/>
    <mergeCell ref="D14:E14"/>
    <mergeCell ref="D15:E15"/>
    <mergeCell ref="D18:F18"/>
    <mergeCell ref="D19:F19"/>
    <mergeCell ref="D20:F20"/>
    <mergeCell ref="D21:F21"/>
    <mergeCell ref="D22:F22"/>
  </mergeCells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085F8-D932-4795-B660-8D7DE240C2AA}">
  <dimension ref="B2:J22"/>
  <sheetViews>
    <sheetView workbookViewId="0">
      <selection activeCell="D3" sqref="D3"/>
    </sheetView>
  </sheetViews>
  <sheetFormatPr baseColWidth="10" defaultRowHeight="14.4" x14ac:dyDescent="0.3"/>
  <cols>
    <col min="3" max="3" width="19.44140625" customWidth="1"/>
    <col min="5" max="5" width="31.5546875" customWidth="1"/>
  </cols>
  <sheetData>
    <row r="2" spans="2:8" x14ac:dyDescent="0.3">
      <c r="C2" t="s">
        <v>53</v>
      </c>
      <c r="D2" s="53">
        <v>3864</v>
      </c>
    </row>
    <row r="5" spans="2:8" x14ac:dyDescent="0.3">
      <c r="B5" s="40" t="s">
        <v>50</v>
      </c>
      <c r="C5" s="41" t="s">
        <v>8</v>
      </c>
      <c r="D5" s="42">
        <v>15000</v>
      </c>
    </row>
    <row r="6" spans="2:8" x14ac:dyDescent="0.3">
      <c r="B6" s="2"/>
      <c r="C6" s="41" t="s">
        <v>33</v>
      </c>
      <c r="D6" s="42">
        <v>2000</v>
      </c>
    </row>
    <row r="7" spans="2:8" x14ac:dyDescent="0.3">
      <c r="B7" s="2"/>
      <c r="C7" s="41" t="s">
        <v>40</v>
      </c>
      <c r="D7" s="42">
        <v>1000</v>
      </c>
    </row>
    <row r="8" spans="2:8" x14ac:dyDescent="0.3">
      <c r="B8" s="2"/>
      <c r="C8" s="41" t="s">
        <v>34</v>
      </c>
      <c r="D8" s="42">
        <f>2%*(D5+D6+D7)</f>
        <v>360</v>
      </c>
    </row>
    <row r="10" spans="2:8" x14ac:dyDescent="0.3">
      <c r="B10" s="36" t="s">
        <v>49</v>
      </c>
      <c r="C10" s="36" t="s">
        <v>43</v>
      </c>
      <c r="D10" s="36" t="s">
        <v>44</v>
      </c>
      <c r="E10" s="36" t="s">
        <v>45</v>
      </c>
      <c r="F10" s="36" t="s">
        <v>46</v>
      </c>
      <c r="G10" s="39" t="s">
        <v>47</v>
      </c>
      <c r="H10" s="39" t="s">
        <v>48</v>
      </c>
    </row>
    <row r="11" spans="2:8" x14ac:dyDescent="0.3">
      <c r="B11" s="47"/>
      <c r="C11" s="50">
        <v>129</v>
      </c>
      <c r="D11" s="59" t="s">
        <v>0</v>
      </c>
      <c r="E11" s="60"/>
      <c r="F11" s="38">
        <f>4*D2</f>
        <v>15456</v>
      </c>
      <c r="G11" s="48"/>
      <c r="H11" s="49"/>
    </row>
    <row r="12" spans="2:8" x14ac:dyDescent="0.3">
      <c r="C12" s="36">
        <v>130</v>
      </c>
      <c r="D12" s="61" t="s">
        <v>2</v>
      </c>
      <c r="E12" s="62"/>
      <c r="F12" s="51">
        <v>15000</v>
      </c>
      <c r="G12" s="8"/>
      <c r="H12" s="9"/>
    </row>
    <row r="13" spans="2:8" x14ac:dyDescent="0.3">
      <c r="C13" s="36">
        <v>131</v>
      </c>
      <c r="D13" s="61" t="s">
        <v>30</v>
      </c>
      <c r="E13" s="62"/>
      <c r="F13" s="51">
        <f>D6</f>
        <v>2000</v>
      </c>
      <c r="G13" s="8"/>
      <c r="H13" s="14"/>
    </row>
    <row r="14" spans="2:8" x14ac:dyDescent="0.3">
      <c r="C14" s="36">
        <v>132</v>
      </c>
      <c r="D14" s="61" t="s">
        <v>31</v>
      </c>
      <c r="E14" s="62"/>
      <c r="F14" s="52">
        <v>1000</v>
      </c>
      <c r="G14" s="8"/>
      <c r="H14" s="9"/>
    </row>
    <row r="15" spans="2:8" x14ac:dyDescent="0.3">
      <c r="C15" s="36">
        <v>133</v>
      </c>
      <c r="D15" s="61" t="s">
        <v>8</v>
      </c>
      <c r="E15" s="62"/>
      <c r="F15" s="1">
        <f>F12+F13+F14</f>
        <v>18000</v>
      </c>
      <c r="G15" s="17"/>
      <c r="H15" s="9"/>
    </row>
    <row r="16" spans="2:8" x14ac:dyDescent="0.3">
      <c r="C16" s="36">
        <v>134</v>
      </c>
      <c r="D16" s="61" t="s">
        <v>11</v>
      </c>
      <c r="E16" s="62"/>
      <c r="F16" s="1">
        <f>2%*F15</f>
        <v>360</v>
      </c>
      <c r="G16" s="2"/>
      <c r="H16" s="3"/>
    </row>
    <row r="17" spans="3:10" x14ac:dyDescent="0.3">
      <c r="C17" s="36">
        <v>135</v>
      </c>
      <c r="D17" s="2"/>
      <c r="E17" s="2"/>
      <c r="F17" s="2"/>
      <c r="G17" s="2"/>
      <c r="H17" s="2"/>
    </row>
    <row r="18" spans="3:10" x14ac:dyDescent="0.3">
      <c r="C18" s="36">
        <v>136</v>
      </c>
      <c r="D18" s="54" t="s">
        <v>14</v>
      </c>
      <c r="E18" s="55"/>
      <c r="F18" s="55"/>
      <c r="G18" s="20">
        <v>6.8000000000000005E-2</v>
      </c>
      <c r="H18" s="21">
        <f>IF(F15&lt;F11,F12*0.9825+F16,IF(F12&gt;F11,F11*0.9825+F12-F11+F16, F12*0.9825+F16))</f>
        <v>15097.5</v>
      </c>
    </row>
    <row r="19" spans="3:10" x14ac:dyDescent="0.3">
      <c r="C19" s="36">
        <v>137</v>
      </c>
      <c r="D19" s="54" t="s">
        <v>15</v>
      </c>
      <c r="E19" s="55"/>
      <c r="F19" s="55"/>
      <c r="G19" s="20">
        <v>6.8000000000000005E-2</v>
      </c>
      <c r="H19" s="22">
        <f>IF(F15&gt;F11,IF(F12&gt;F11,F13,IF((F11-F12)&gt;F13,F13*0.9825,(F11-F12)*0.9825+F13-(F11-F12))),F13*0.9825)</f>
        <v>1992.02</v>
      </c>
      <c r="J19" s="16"/>
    </row>
    <row r="20" spans="3:10" x14ac:dyDescent="0.3">
      <c r="C20" s="36">
        <v>138</v>
      </c>
      <c r="D20" s="54" t="s">
        <v>16</v>
      </c>
      <c r="E20" s="55"/>
      <c r="F20" s="55"/>
      <c r="G20" s="20">
        <v>6.8000000000000005E-2</v>
      </c>
      <c r="H20" s="23">
        <f>IF(F15&lt;F11,F14*0.9825,IF(F12&gt;F11,F14,IF((F11-F12)&gt;F14,F14*0.9825,(F11-F12)*0.9825+F14-(F11-F12))))</f>
        <v>992.02</v>
      </c>
      <c r="J20" s="16"/>
    </row>
    <row r="21" spans="3:10" x14ac:dyDescent="0.3">
      <c r="C21" s="36">
        <v>139</v>
      </c>
      <c r="D21" s="56" t="s">
        <v>18</v>
      </c>
      <c r="E21" s="57"/>
      <c r="F21" s="57"/>
      <c r="G21" s="20">
        <v>2.9000000000000001E-2</v>
      </c>
      <c r="H21" s="21">
        <f>H18</f>
        <v>15097.5</v>
      </c>
    </row>
    <row r="22" spans="3:10" x14ac:dyDescent="0.3">
      <c r="C22" s="36">
        <v>140</v>
      </c>
      <c r="D22" s="58" t="s">
        <v>20</v>
      </c>
      <c r="E22" s="58"/>
      <c r="F22" s="56"/>
      <c r="G22" s="20">
        <v>2.9000000000000001E-2</v>
      </c>
      <c r="H22" s="21">
        <f>H19+H20</f>
        <v>2984.04</v>
      </c>
    </row>
  </sheetData>
  <mergeCells count="11">
    <mergeCell ref="D16:E16"/>
    <mergeCell ref="D11:E11"/>
    <mergeCell ref="D12:E12"/>
    <mergeCell ref="D13:E13"/>
    <mergeCell ref="D14:E14"/>
    <mergeCell ref="D15:E15"/>
    <mergeCell ref="D18:F18"/>
    <mergeCell ref="D19:F19"/>
    <mergeCell ref="D20:F20"/>
    <mergeCell ref="D21:F21"/>
    <mergeCell ref="D22:F22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12</vt:i4>
      </vt:variant>
    </vt:vector>
  </HeadingPairs>
  <TitlesOfParts>
    <vt:vector size="12" baseType="lpstr">
      <vt:lpstr>ENONCE </vt:lpstr>
      <vt:lpstr>HYP 1</vt:lpstr>
      <vt:lpstr>HYP  2</vt:lpstr>
      <vt:lpstr>HYP 3</vt:lpstr>
      <vt:lpstr>HYP 4 </vt:lpstr>
      <vt:lpstr>HYP   5 </vt:lpstr>
      <vt:lpstr>HYP  6</vt:lpstr>
      <vt:lpstr>HYP   7 </vt:lpstr>
      <vt:lpstr>HYP  8</vt:lpstr>
      <vt:lpstr>HYP 9</vt:lpstr>
      <vt:lpstr>HYP  10</vt:lpstr>
      <vt:lpstr>HYP 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Bienvenue</dc:creator>
  <cp:lastModifiedBy>jacques LE CHEVANTON</cp:lastModifiedBy>
  <cp:lastPrinted>2023-08-29T05:36:32Z</cp:lastPrinted>
  <dcterms:created xsi:type="dcterms:W3CDTF">2023-08-29T02:20:35Z</dcterms:created>
  <dcterms:modified xsi:type="dcterms:W3CDTF">2024-02-23T15:27:44Z</dcterms:modified>
</cp:coreProperties>
</file>