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a77d33fea66a78b/Desktop/EXCEL POUR LA PAIE 2024/TELECHARGEMENTS 2024/CHAPITRES 7 - 8 - 9/"/>
    </mc:Choice>
  </mc:AlternateContent>
  <xr:revisionPtr revIDLastSave="20" documentId="13_ncr:1_{5B3F3240-C448-4CE0-B3E4-70D7105BA137}" xr6:coauthVersionLast="47" xr6:coauthVersionMax="47" xr10:uidLastSave="{E43B5AC5-9BD4-4F58-889D-94A8B64B0A7F}"/>
  <bookViews>
    <workbookView xWindow="-108" yWindow="-108" windowWidth="23256" windowHeight="12456" activeTab="1" xr2:uid="{00000000-000D-0000-FFFF-FFFF00000000}"/>
  </bookViews>
  <sheets>
    <sheet name="TRAME 1" sheetId="1" r:id="rId1"/>
    <sheet name="Régularisation en Fin d'année" sheetId="2" r:id="rId2"/>
    <sheet name="Régularisation Progressiv 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" i="2" l="1"/>
  <c r="I16" i="2"/>
  <c r="I17" i="2"/>
  <c r="I18" i="2"/>
  <c r="I19" i="2"/>
  <c r="I20" i="2"/>
  <c r="I21" i="2"/>
  <c r="F11" i="2"/>
  <c r="F22" i="2"/>
  <c r="F16" i="2"/>
  <c r="F17" i="2"/>
  <c r="F18" i="2"/>
  <c r="F19" i="2"/>
  <c r="F20" i="2"/>
  <c r="F21" i="2"/>
  <c r="F15" i="2"/>
  <c r="F12" i="2"/>
  <c r="F13" i="2"/>
  <c r="I13" i="2" s="1"/>
  <c r="F14" i="2"/>
  <c r="I14" i="2" s="1"/>
  <c r="N13" i="3"/>
  <c r="E12" i="3"/>
  <c r="C12" i="3"/>
  <c r="E11" i="2"/>
  <c r="C11" i="2"/>
  <c r="E11" i="1"/>
  <c r="C11" i="1"/>
  <c r="I11" i="2" l="1"/>
  <c r="C28" i="2"/>
  <c r="C31" i="2" s="1"/>
  <c r="G14" i="2"/>
  <c r="H14" i="2" s="1"/>
  <c r="G13" i="2"/>
  <c r="H13" i="2" s="1"/>
  <c r="G12" i="2"/>
  <c r="H12" i="2" s="1"/>
  <c r="I12" i="2"/>
  <c r="G15" i="2"/>
  <c r="H15" i="2" s="1"/>
  <c r="G21" i="2"/>
  <c r="G20" i="2"/>
  <c r="H20" i="2" s="1"/>
  <c r="G19" i="2"/>
  <c r="H19" i="2" s="1"/>
  <c r="G18" i="2"/>
  <c r="H18" i="2" s="1"/>
  <c r="G17" i="2"/>
  <c r="H17" i="2" s="1"/>
  <c r="G16" i="2"/>
  <c r="H16" i="2" s="1"/>
  <c r="G11" i="2"/>
  <c r="E12" i="1"/>
  <c r="F12" i="1" s="1"/>
  <c r="F11" i="1"/>
  <c r="C26" i="2"/>
  <c r="H11" i="2"/>
  <c r="H21" i="2"/>
  <c r="C13" i="3"/>
  <c r="E13" i="3"/>
  <c r="F12" i="3"/>
  <c r="C12" i="2"/>
  <c r="E12" i="2"/>
  <c r="C12" i="1"/>
  <c r="J12" i="1" s="1"/>
  <c r="G11" i="1"/>
  <c r="E13" i="1"/>
  <c r="F13" i="1" s="1"/>
  <c r="H11" i="1"/>
  <c r="I11" i="1" s="1"/>
  <c r="C30" i="2" l="1"/>
  <c r="C32" i="2" s="1"/>
  <c r="I22" i="2" s="1"/>
  <c r="I23" i="2" s="1"/>
  <c r="J11" i="1"/>
  <c r="G12" i="3"/>
  <c r="H12" i="3" s="1"/>
  <c r="I12" i="3" s="1"/>
  <c r="J12" i="3"/>
  <c r="K12" i="3" s="1"/>
  <c r="C27" i="2"/>
  <c r="E14" i="3"/>
  <c r="F13" i="3"/>
  <c r="C14" i="3"/>
  <c r="E13" i="2"/>
  <c r="C13" i="2"/>
  <c r="C13" i="1"/>
  <c r="J13" i="1" s="1"/>
  <c r="K13" i="1" s="1"/>
  <c r="G12" i="1"/>
  <c r="E14" i="1"/>
  <c r="H12" i="1"/>
  <c r="I12" i="1" s="1"/>
  <c r="J13" i="3" l="1"/>
  <c r="K13" i="3" s="1"/>
  <c r="G13" i="3"/>
  <c r="H13" i="3" s="1"/>
  <c r="I13" i="3" s="1"/>
  <c r="K12" i="1"/>
  <c r="K11" i="1"/>
  <c r="F14" i="1"/>
  <c r="E15" i="1"/>
  <c r="E16" i="1" s="1"/>
  <c r="C15" i="3"/>
  <c r="E15" i="3"/>
  <c r="F14" i="3"/>
  <c r="C14" i="2"/>
  <c r="E14" i="2"/>
  <c r="G13" i="1"/>
  <c r="H13" i="1" s="1"/>
  <c r="I13" i="1" s="1"/>
  <c r="C14" i="1"/>
  <c r="J14" i="1" s="1"/>
  <c r="K14" i="1" s="1"/>
  <c r="J14" i="3" l="1"/>
  <c r="G14" i="3"/>
  <c r="H14" i="3"/>
  <c r="I14" i="3" s="1"/>
  <c r="K14" i="3"/>
  <c r="F16" i="1"/>
  <c r="F15" i="1"/>
  <c r="E16" i="3"/>
  <c r="E17" i="3" s="1"/>
  <c r="E18" i="3" s="1"/>
  <c r="E19" i="3" s="1"/>
  <c r="E20" i="3" s="1"/>
  <c r="E21" i="3" s="1"/>
  <c r="E22" i="3" s="1"/>
  <c r="E23" i="3" s="1"/>
  <c r="F15" i="3"/>
  <c r="C16" i="3"/>
  <c r="E15" i="2"/>
  <c r="E16" i="2" s="1"/>
  <c r="E17" i="2" s="1"/>
  <c r="E18" i="2" s="1"/>
  <c r="E19" i="2" s="1"/>
  <c r="E20" i="2" s="1"/>
  <c r="E21" i="2" s="1"/>
  <c r="E22" i="2" s="1"/>
  <c r="C15" i="2"/>
  <c r="G14" i="1"/>
  <c r="H14" i="1" s="1"/>
  <c r="I14" i="1" s="1"/>
  <c r="C15" i="1"/>
  <c r="J15" i="1" s="1"/>
  <c r="K15" i="1" s="1"/>
  <c r="J15" i="3" l="1"/>
  <c r="G15" i="3"/>
  <c r="H15" i="3" s="1"/>
  <c r="I15" i="3" s="1"/>
  <c r="F18" i="3"/>
  <c r="F19" i="3"/>
  <c r="F20" i="3"/>
  <c r="F21" i="3"/>
  <c r="F22" i="3"/>
  <c r="F23" i="3"/>
  <c r="J23" i="3" s="1"/>
  <c r="K15" i="3"/>
  <c r="C17" i="3"/>
  <c r="F17" i="3"/>
  <c r="F16" i="3"/>
  <c r="C16" i="2"/>
  <c r="C17" i="2" s="1"/>
  <c r="G15" i="1"/>
  <c r="H15" i="1" s="1"/>
  <c r="I15" i="1" s="1"/>
  <c r="C16" i="1"/>
  <c r="J16" i="1" s="1"/>
  <c r="K16" i="1" s="1"/>
  <c r="J16" i="3" l="1"/>
  <c r="G16" i="3"/>
  <c r="J17" i="3"/>
  <c r="G17" i="3"/>
  <c r="J22" i="3"/>
  <c r="K23" i="3" s="1"/>
  <c r="G22" i="3"/>
  <c r="J21" i="3"/>
  <c r="G21" i="3"/>
  <c r="J20" i="3"/>
  <c r="G20" i="3"/>
  <c r="J19" i="3"/>
  <c r="G19" i="3"/>
  <c r="J18" i="3"/>
  <c r="G18" i="3"/>
  <c r="H16" i="3"/>
  <c r="I16" i="3" s="1"/>
  <c r="K16" i="3"/>
  <c r="C18" i="3"/>
  <c r="K17" i="3"/>
  <c r="C18" i="2"/>
  <c r="H17" i="3"/>
  <c r="I17" i="3" s="1"/>
  <c r="G16" i="1"/>
  <c r="H16" i="1" s="1"/>
  <c r="I16" i="1" s="1"/>
  <c r="K18" i="3" l="1"/>
  <c r="H18" i="3"/>
  <c r="I18" i="3" s="1"/>
  <c r="C19" i="3"/>
  <c r="C19" i="2"/>
  <c r="K19" i="3" l="1"/>
  <c r="H19" i="3"/>
  <c r="I19" i="3" s="1"/>
  <c r="C20" i="3"/>
  <c r="C20" i="2"/>
  <c r="K20" i="3" l="1"/>
  <c r="H20" i="3"/>
  <c r="I20" i="3" s="1"/>
  <c r="C21" i="3"/>
  <c r="C21" i="2"/>
  <c r="K21" i="3" l="1"/>
  <c r="H21" i="3"/>
  <c r="I21" i="3" s="1"/>
  <c r="C22" i="3"/>
  <c r="C25" i="2"/>
  <c r="C22" i="2"/>
  <c r="K22" i="3" l="1"/>
  <c r="H22" i="3"/>
  <c r="I22" i="3" s="1"/>
  <c r="C23" i="3"/>
  <c r="C29" i="2"/>
  <c r="G22" i="2" s="1"/>
  <c r="K24" i="3" l="1"/>
  <c r="H22" i="2"/>
  <c r="G23" i="2"/>
  <c r="H23" i="2" l="1"/>
  <c r="H23" i="3"/>
  <c r="I23" i="3" s="1"/>
  <c r="I24" i="3" s="1"/>
  <c r="H24" i="3"/>
</calcChain>
</file>

<file path=xl/sharedStrings.xml><?xml version="1.0" encoding="utf-8"?>
<sst xmlns="http://schemas.openxmlformats.org/spreadsheetml/2006/main" count="177" uniqueCount="90">
  <si>
    <t xml:space="preserve"> TABLEAU DE SUIVI DE LA COTISATION DE 6 % AU TITRE DE LA MALADIE MATERNITE INVALIDITE DECES </t>
  </si>
  <si>
    <t xml:space="preserve">Régularisation Progressive </t>
  </si>
  <si>
    <t xml:space="preserve">OBJECTIF : </t>
  </si>
  <si>
    <t xml:space="preserve">Créer un tableau sur le mode de celui-ci- présenté ci-dessous. </t>
  </si>
  <si>
    <t>SMIC 1</t>
  </si>
  <si>
    <t>SMIC 2</t>
  </si>
  <si>
    <t xml:space="preserve">Bien que  le SMICH soit de 11,65 la limite en 2014 est calculée sur la base du SMIC applicable au 31/12/2023 soit  11,52 </t>
  </si>
  <si>
    <t xml:space="preserve">A </t>
  </si>
  <si>
    <t>B</t>
  </si>
  <si>
    <t xml:space="preserve">C </t>
  </si>
  <si>
    <t>D</t>
  </si>
  <si>
    <t>E</t>
  </si>
  <si>
    <t>F</t>
  </si>
  <si>
    <t>G</t>
  </si>
  <si>
    <t>H</t>
  </si>
  <si>
    <t>I</t>
  </si>
  <si>
    <t>J</t>
  </si>
  <si>
    <t>K</t>
  </si>
  <si>
    <t>L8</t>
  </si>
  <si>
    <t>Colonne 1</t>
  </si>
  <si>
    <t>Colonne 2</t>
  </si>
  <si>
    <t>Colonne 3</t>
  </si>
  <si>
    <t>Colonne 4</t>
  </si>
  <si>
    <t>Colonne 5</t>
  </si>
  <si>
    <t>Colonne 6</t>
  </si>
  <si>
    <t>Colonne 7</t>
  </si>
  <si>
    <t>Colonne 8</t>
  </si>
  <si>
    <t>Colonne 9</t>
  </si>
  <si>
    <t>Colonne 10</t>
  </si>
  <si>
    <t>Colonne 11</t>
  </si>
  <si>
    <t xml:space="preserve">Mois </t>
  </si>
  <si>
    <t>BRUT</t>
  </si>
  <si>
    <t xml:space="preserve">BRUT CUMULE </t>
  </si>
  <si>
    <t xml:space="preserve">Heures URSSAF </t>
  </si>
  <si>
    <t xml:space="preserve">Heures URSSAF Cumulées </t>
  </si>
  <si>
    <t>PLAFOND CUMULE</t>
  </si>
  <si>
    <t xml:space="preserve">Cotisation 6 %  Cumulée </t>
  </si>
  <si>
    <t xml:space="preserve">Cotisation 6 %  du mois </t>
  </si>
  <si>
    <t xml:space="preserve">Base  du mois Cot 6 % </t>
  </si>
  <si>
    <t xml:space="preserve">Allégement Cumulé </t>
  </si>
  <si>
    <t xml:space="preserve">Allégement du mois </t>
  </si>
  <si>
    <t>JANVIER</t>
  </si>
  <si>
    <t>FEVRIER</t>
  </si>
  <si>
    <t>MARS</t>
  </si>
  <si>
    <t xml:space="preserve">AVRIL </t>
  </si>
  <si>
    <t>MAI</t>
  </si>
  <si>
    <t xml:space="preserve">JUIN </t>
  </si>
  <si>
    <t xml:space="preserve">Les ZONES DE SAISIE  sont les cellules en JAUNE  que vous pourrez donc modifier. </t>
  </si>
  <si>
    <t xml:space="preserve">Les heures URSSAF devront  donc  également  être saisies. </t>
  </si>
  <si>
    <t xml:space="preserve">Le fait pour une entreprise de ne pas cotiser à 6%  est considéré comme un allégement pour l'employeur. </t>
  </si>
  <si>
    <t xml:space="preserve">Le signe utilisé sur le BP  dans la rubrique de bas de bulletin "Allégement de cotisations employeur"  ( figure ici en Colonne 10) sera le même signe que  </t>
  </si>
  <si>
    <t>celui qui figure dans le tableau ci-dessus</t>
  </si>
  <si>
    <t>Régularisation en fin d'année</t>
  </si>
  <si>
    <t>Plafond</t>
  </si>
  <si>
    <t xml:space="preserve">Cotisation 6% du mois </t>
  </si>
  <si>
    <t xml:space="preserve">Base de la Cotisation à 6 % du mois </t>
  </si>
  <si>
    <t>Allégement du mois</t>
  </si>
  <si>
    <t>JUIN</t>
  </si>
  <si>
    <t>JUILLET</t>
  </si>
  <si>
    <t>AOÛT</t>
  </si>
  <si>
    <t>SEPTEMBRE</t>
  </si>
  <si>
    <t>OCTOBRE</t>
  </si>
  <si>
    <t>NOVEMBRE</t>
  </si>
  <si>
    <t>DÉCEMBRE</t>
  </si>
  <si>
    <t>A</t>
  </si>
  <si>
    <t>C</t>
  </si>
  <si>
    <t xml:space="preserve">Total des Salaires de Janvier à Novembre </t>
  </si>
  <si>
    <t xml:space="preserve">Total des Cotisations de Janvier à Novembre </t>
  </si>
  <si>
    <t xml:space="preserve">Puisque le Salaire brut Cumulé de l'année est inférieur au Plafond (cad  à la </t>
  </si>
  <si>
    <t>Total des Bases de Cotisation de Janvier à Novembre</t>
  </si>
  <si>
    <t xml:space="preserve">limite de 2, 5 SMIC sur l'année) la cotisation de 6% n'a globalement pas lieu </t>
  </si>
  <si>
    <t xml:space="preserve">Plafonds Cumulés fin Décembre </t>
  </si>
  <si>
    <t xml:space="preserve">d'être activée. Comme dans le cas traité ici 2100 euros au total ont été </t>
  </si>
  <si>
    <t xml:space="preserve">Salaires Bruts Cumulés fin Décembre </t>
  </si>
  <si>
    <t>cotisés l'Entreprise récupérera ce trop versé sur le BP du mois de Décembre</t>
  </si>
  <si>
    <t xml:space="preserve">Allégements pratiqués de Janvier à Novembre </t>
  </si>
  <si>
    <t xml:space="preserve">Allégements de Janvier à Décembre </t>
  </si>
  <si>
    <t>Allégement de Décembre</t>
  </si>
  <si>
    <t xml:space="preserve">A chaque fois que l'entreprise ne cotise pas on considéré que c'est un allégement de cotisations pour l'employeur et cela figurera donc </t>
  </si>
  <si>
    <t xml:space="preserve">sur le BP  en bas de bulletin dans la rubrique du même nom. </t>
  </si>
  <si>
    <t xml:space="preserve">La convention de signe utilisée pour les allégements  pourra être reportée avec  le  même signe  sur les  BP </t>
  </si>
  <si>
    <t>On pourra utiliser sur  les BP dans la Rubrique de bas du bulletin "Allégement de Cotisations Employeur " la même convention de signe que celle utilisée dans  la Colonne 11</t>
  </si>
  <si>
    <t>NB.</t>
  </si>
  <si>
    <t xml:space="preserve">Sur le BP </t>
  </si>
  <si>
    <t xml:space="preserve">dans la rubrique </t>
  </si>
  <si>
    <t xml:space="preserve">Exonérations et allègements de cotisations </t>
  </si>
  <si>
    <t xml:space="preserve">Allégements de cotisations employeur </t>
  </si>
  <si>
    <t xml:space="preserve">En revanche  cet allégement n'apparaît pas dans la rubrique </t>
  </si>
  <si>
    <t xml:space="preserve">Ceci est vrai pour l'ensemble des tableaux de ce classeur </t>
  </si>
  <si>
    <t xml:space="preserve">L'allègement  apparaîtra avec le même signe que celui figurant sur ce tableau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</si>
</sst>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\ #,##0.00&quot;    &quot;;\-#,##0.00&quot;    &quot;;&quot; -&quot;#&quot;    &quot;;@\ "/>
    <numFmt numFmtId="165" formatCode="#,##0.00_ ;\-#,##0.00\ "/>
    <numFmt numFmtId="166" formatCode="_-* #,##0.00\ _€_-;\-* #,##0.00\ _€_-;_-* &quot;-&quot;??\ _€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sz val="12"/>
      <name val="Arial Narrow"/>
      <family val="2"/>
    </font>
    <font>
      <u/>
      <sz val="12"/>
      <color theme="1"/>
      <name val="Arial Narrow"/>
      <family val="2"/>
    </font>
    <font>
      <sz val="8"/>
      <name val="Calibri"/>
      <family val="2"/>
      <scheme val="minor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43" fontId="4" fillId="2" borderId="1" xfId="1" quotePrefix="1" applyFont="1" applyFill="1" applyBorder="1" applyAlignment="1">
      <alignment horizontal="center" vertical="center" wrapText="1"/>
    </xf>
    <xf numFmtId="43" fontId="4" fillId="0" borderId="1" xfId="1" quotePrefix="1" applyFont="1" applyBorder="1" applyAlignment="1">
      <alignment horizontal="center" vertical="center" wrapText="1"/>
    </xf>
    <xf numFmtId="43" fontId="2" fillId="0" borderId="1" xfId="1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43" fontId="4" fillId="0" borderId="1" xfId="1" applyFont="1" applyBorder="1" applyAlignment="1">
      <alignment horizontal="center" vertical="center" wrapText="1"/>
    </xf>
    <xf numFmtId="0" fontId="2" fillId="0" borderId="0" xfId="0" quotePrefix="1" applyFont="1"/>
    <xf numFmtId="0" fontId="5" fillId="0" borderId="0" xfId="0" applyFont="1"/>
    <xf numFmtId="0" fontId="2" fillId="0" borderId="0" xfId="0" applyFont="1" applyAlignment="1">
      <alignment horizontal="right"/>
    </xf>
    <xf numFmtId="43" fontId="2" fillId="0" borderId="0" xfId="0" applyNumberFormat="1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quotePrefix="1" applyFont="1" applyAlignment="1">
      <alignment vertical="center" wrapText="1"/>
    </xf>
    <xf numFmtId="43" fontId="2" fillId="0" borderId="1" xfId="0" applyNumberFormat="1" applyFont="1" applyBorder="1"/>
    <xf numFmtId="43" fontId="2" fillId="2" borderId="1" xfId="0" applyNumberFormat="1" applyFont="1" applyFill="1" applyBorder="1"/>
    <xf numFmtId="43" fontId="2" fillId="0" borderId="1" xfId="0" applyNumberFormat="1" applyFont="1" applyBorder="1" applyAlignment="1">
      <alignment horizontal="center" vertical="center" wrapText="1"/>
    </xf>
    <xf numFmtId="166" fontId="3" fillId="3" borderId="1" xfId="0" applyNumberFormat="1" applyFont="1" applyFill="1" applyBorder="1" applyAlignment="1">
      <alignment horizontal="center" vertical="center" wrapText="1"/>
    </xf>
    <xf numFmtId="0" fontId="2" fillId="0" borderId="0" xfId="0" quotePrefix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quotePrefix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left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4"/>
  <sheetViews>
    <sheetView topLeftCell="A7" zoomScale="110" zoomScaleNormal="110" workbookViewId="0">
      <selection activeCell="F14" sqref="F14"/>
    </sheetView>
  </sheetViews>
  <sheetFormatPr baseColWidth="10" defaultColWidth="14.33203125" defaultRowHeight="15.6" x14ac:dyDescent="0.3"/>
  <cols>
    <col min="1" max="16384" width="14.33203125" style="1"/>
  </cols>
  <sheetData>
    <row r="1" spans="1:12" ht="32.25" customHeight="1" x14ac:dyDescent="0.3">
      <c r="B1" s="26" t="s">
        <v>0</v>
      </c>
      <c r="C1" s="26"/>
      <c r="D1" s="26"/>
      <c r="E1" s="26"/>
      <c r="F1" s="26"/>
      <c r="G1" s="26"/>
      <c r="H1" s="26"/>
    </row>
    <row r="2" spans="1:12" ht="27" customHeight="1" x14ac:dyDescent="0.3">
      <c r="B2" s="29" t="s">
        <v>1</v>
      </c>
      <c r="C2" s="29"/>
      <c r="D2" s="29"/>
      <c r="E2" s="29"/>
      <c r="F2" s="29"/>
      <c r="G2" s="29"/>
      <c r="H2" s="29"/>
    </row>
    <row r="3" spans="1:12" ht="27" customHeight="1" x14ac:dyDescent="0.3">
      <c r="B3" s="16"/>
      <c r="C3" s="16"/>
      <c r="D3" s="16"/>
      <c r="E3" s="16"/>
      <c r="F3" s="16"/>
      <c r="G3" s="16"/>
      <c r="H3" s="16"/>
    </row>
    <row r="4" spans="1:12" x14ac:dyDescent="0.3">
      <c r="A4" s="1" t="s">
        <v>2</v>
      </c>
      <c r="B4" s="1" t="s">
        <v>3</v>
      </c>
    </row>
    <row r="5" spans="1:12" ht="19.5" customHeight="1" x14ac:dyDescent="0.3">
      <c r="B5" s="9" t="s">
        <v>4</v>
      </c>
      <c r="C5" s="9">
        <v>11.52</v>
      </c>
    </row>
    <row r="6" spans="1:12" ht="19.5" customHeight="1" x14ac:dyDescent="0.3">
      <c r="B6" s="2" t="s">
        <v>5</v>
      </c>
      <c r="C6" s="3">
        <v>11.52</v>
      </c>
      <c r="E6" s="1" t="s">
        <v>6</v>
      </c>
    </row>
    <row r="7" spans="1:12" ht="19.5" customHeight="1" x14ac:dyDescent="0.3">
      <c r="B7" s="10"/>
      <c r="C7" s="10"/>
    </row>
    <row r="8" spans="1:12" x14ac:dyDescent="0.3">
      <c r="A8" s="9" t="s">
        <v>7</v>
      </c>
      <c r="B8" s="9" t="s">
        <v>8</v>
      </c>
      <c r="C8" s="9" t="s">
        <v>9</v>
      </c>
      <c r="D8" s="9" t="s">
        <v>10</v>
      </c>
      <c r="E8" s="9" t="s">
        <v>11</v>
      </c>
      <c r="F8" s="9" t="s">
        <v>12</v>
      </c>
      <c r="G8" s="9" t="s">
        <v>13</v>
      </c>
      <c r="H8" s="9" t="s">
        <v>14</v>
      </c>
      <c r="I8" s="9" t="s">
        <v>15</v>
      </c>
      <c r="J8" s="9" t="s">
        <v>16</v>
      </c>
      <c r="K8" s="9" t="s">
        <v>17</v>
      </c>
      <c r="L8" s="2" t="s">
        <v>18</v>
      </c>
    </row>
    <row r="9" spans="1:12" ht="36" customHeight="1" x14ac:dyDescent="0.3">
      <c r="A9" s="4" t="s">
        <v>19</v>
      </c>
      <c r="B9" s="4" t="s">
        <v>20</v>
      </c>
      <c r="C9" s="4" t="s">
        <v>21</v>
      </c>
      <c r="D9" s="4" t="s">
        <v>22</v>
      </c>
      <c r="E9" s="4" t="s">
        <v>23</v>
      </c>
      <c r="F9" s="4" t="s">
        <v>24</v>
      </c>
      <c r="G9" s="4" t="s">
        <v>25</v>
      </c>
      <c r="H9" s="4" t="s">
        <v>26</v>
      </c>
      <c r="I9" s="4" t="s">
        <v>27</v>
      </c>
      <c r="J9" s="4" t="s">
        <v>28</v>
      </c>
      <c r="K9" s="4" t="s">
        <v>29</v>
      </c>
      <c r="L9" s="2">
        <v>9</v>
      </c>
    </row>
    <row r="10" spans="1:12" ht="47.25" customHeight="1" x14ac:dyDescent="0.3">
      <c r="A10" s="2" t="s">
        <v>30</v>
      </c>
      <c r="B10" s="2" t="s">
        <v>31</v>
      </c>
      <c r="C10" s="2" t="s">
        <v>32</v>
      </c>
      <c r="D10" s="2" t="s">
        <v>33</v>
      </c>
      <c r="E10" s="2" t="s">
        <v>34</v>
      </c>
      <c r="F10" s="2" t="s">
        <v>35</v>
      </c>
      <c r="G10" s="2" t="s">
        <v>36</v>
      </c>
      <c r="H10" s="2" t="s">
        <v>37</v>
      </c>
      <c r="I10" s="2" t="s">
        <v>38</v>
      </c>
      <c r="J10" s="2" t="s">
        <v>39</v>
      </c>
      <c r="K10" s="2" t="s">
        <v>40</v>
      </c>
      <c r="L10" s="2">
        <v>10</v>
      </c>
    </row>
    <row r="11" spans="1:12" ht="36" customHeight="1" x14ac:dyDescent="0.3">
      <c r="A11" s="5" t="s">
        <v>41</v>
      </c>
      <c r="B11" s="6">
        <v>5000</v>
      </c>
      <c r="C11" s="11">
        <f>B11</f>
        <v>5000</v>
      </c>
      <c r="D11" s="6">
        <v>151.66999999999999</v>
      </c>
      <c r="E11" s="7">
        <f>D11</f>
        <v>151.66999999999999</v>
      </c>
      <c r="F11" s="7">
        <f>2.5*E11*$C$5</f>
        <v>4368.0959999999995</v>
      </c>
      <c r="G11" s="8">
        <f xml:space="preserve"> ROUND(IF(C11&gt;F11,C11*6%,0),2)</f>
        <v>300</v>
      </c>
      <c r="H11" s="11">
        <f>G11</f>
        <v>300</v>
      </c>
      <c r="I11" s="7">
        <f>+H11/0.06</f>
        <v>5000</v>
      </c>
      <c r="J11" s="7">
        <f>IF(C11&gt;F11,0,C11*6%)</f>
        <v>0</v>
      </c>
      <c r="K11" s="7">
        <f>J11</f>
        <v>0</v>
      </c>
      <c r="L11" s="2">
        <v>11</v>
      </c>
    </row>
    <row r="12" spans="1:12" ht="36" customHeight="1" x14ac:dyDescent="0.3">
      <c r="A12" s="5" t="s">
        <v>42</v>
      </c>
      <c r="B12" s="6">
        <v>2000</v>
      </c>
      <c r="C12" s="11">
        <f t="shared" ref="C12:C13" si="0">C11+B12</f>
        <v>7000</v>
      </c>
      <c r="D12" s="6">
        <v>151.66999999999999</v>
      </c>
      <c r="E12" s="7">
        <f>E11+D12</f>
        <v>303.33999999999997</v>
      </c>
      <c r="F12" s="7">
        <f>2.5*E12*$C$5</f>
        <v>8736.1919999999991</v>
      </c>
      <c r="G12" s="8">
        <f t="shared" ref="G12:G16" si="1" xml:space="preserve"> ROUND(IF(C12&gt;F12,C12*6%,0),2)</f>
        <v>0</v>
      </c>
      <c r="H12" s="11">
        <f>G12-G11</f>
        <v>-300</v>
      </c>
      <c r="I12" s="7">
        <f t="shared" ref="I12:I16" si="2">+H12/0.06</f>
        <v>-5000</v>
      </c>
      <c r="J12" s="7">
        <f t="shared" ref="J12:J16" si="3">IF(C12&gt;F12,0,C12*6%)</f>
        <v>420</v>
      </c>
      <c r="K12" s="7">
        <f>J12-J11</f>
        <v>420</v>
      </c>
      <c r="L12" s="2">
        <v>12</v>
      </c>
    </row>
    <row r="13" spans="1:12" ht="36" customHeight="1" x14ac:dyDescent="0.3">
      <c r="A13" s="5" t="s">
        <v>43</v>
      </c>
      <c r="B13" s="6">
        <v>8000</v>
      </c>
      <c r="C13" s="11">
        <f t="shared" si="0"/>
        <v>15000</v>
      </c>
      <c r="D13" s="6">
        <v>151.66999999999999</v>
      </c>
      <c r="E13" s="7">
        <f t="shared" ref="E13" si="4">E12+D13</f>
        <v>455.01</v>
      </c>
      <c r="F13" s="7">
        <f t="shared" ref="F13" si="5">2.5*E13*$C$5</f>
        <v>13104.288</v>
      </c>
      <c r="G13" s="8">
        <f t="shared" si="1"/>
        <v>900</v>
      </c>
      <c r="H13" s="11">
        <f>G13-G12</f>
        <v>900</v>
      </c>
      <c r="I13" s="7">
        <f t="shared" si="2"/>
        <v>15000</v>
      </c>
      <c r="J13" s="7">
        <f t="shared" si="3"/>
        <v>0</v>
      </c>
      <c r="K13" s="7">
        <f>J13-J12</f>
        <v>-420</v>
      </c>
      <c r="L13" s="2">
        <v>13</v>
      </c>
    </row>
    <row r="14" spans="1:12" ht="36" customHeight="1" x14ac:dyDescent="0.3">
      <c r="A14" s="5" t="s">
        <v>44</v>
      </c>
      <c r="B14" s="6">
        <v>2000</v>
      </c>
      <c r="C14" s="11">
        <f>C13+B14</f>
        <v>17000</v>
      </c>
      <c r="D14" s="6">
        <v>151.66999999999999</v>
      </c>
      <c r="E14" s="7">
        <f>E13+D14</f>
        <v>606.67999999999995</v>
      </c>
      <c r="F14" s="7">
        <f>2.5*E14*$C$5</f>
        <v>17472.383999999998</v>
      </c>
      <c r="G14" s="8">
        <f t="shared" si="1"/>
        <v>0</v>
      </c>
      <c r="H14" s="11">
        <f t="shared" ref="H14:H16" si="6">G14-G13</f>
        <v>-900</v>
      </c>
      <c r="I14" s="7">
        <f t="shared" si="2"/>
        <v>-15000</v>
      </c>
      <c r="J14" s="7">
        <f t="shared" si="3"/>
        <v>1020</v>
      </c>
      <c r="K14" s="7">
        <f>J14-J13</f>
        <v>1020</v>
      </c>
      <c r="L14" s="2">
        <v>14</v>
      </c>
    </row>
    <row r="15" spans="1:12" ht="36" customHeight="1" x14ac:dyDescent="0.3">
      <c r="A15" s="5" t="s">
        <v>45</v>
      </c>
      <c r="B15" s="6">
        <v>8000</v>
      </c>
      <c r="C15" s="11">
        <f t="shared" ref="C15:C16" si="7">C14+B15</f>
        <v>25000</v>
      </c>
      <c r="D15" s="6">
        <v>151.66999999999999</v>
      </c>
      <c r="E15" s="7">
        <f t="shared" ref="E15:E16" si="8">E14+D15</f>
        <v>758.34999999999991</v>
      </c>
      <c r="F15" s="7">
        <f>$F$14+2.5*(E15-$E$14)*$C$6</f>
        <v>21840.479999999996</v>
      </c>
      <c r="G15" s="8">
        <f t="shared" si="1"/>
        <v>1500</v>
      </c>
      <c r="H15" s="11">
        <f t="shared" si="6"/>
        <v>1500</v>
      </c>
      <c r="I15" s="7">
        <f t="shared" si="2"/>
        <v>25000</v>
      </c>
      <c r="J15" s="7">
        <f t="shared" si="3"/>
        <v>0</v>
      </c>
      <c r="K15" s="7">
        <f>J15-J14</f>
        <v>-1020</v>
      </c>
      <c r="L15" s="2">
        <v>15</v>
      </c>
    </row>
    <row r="16" spans="1:12" ht="36" customHeight="1" x14ac:dyDescent="0.3">
      <c r="A16" s="5" t="s">
        <v>46</v>
      </c>
      <c r="B16" s="6">
        <v>2000</v>
      </c>
      <c r="C16" s="11">
        <f t="shared" si="7"/>
        <v>27000</v>
      </c>
      <c r="D16" s="6">
        <v>151.66999999999999</v>
      </c>
      <c r="E16" s="7">
        <f t="shared" si="8"/>
        <v>910.01999999999987</v>
      </c>
      <c r="F16" s="7">
        <f>$F$14+2.5*(E16-$E$14)*$C$6</f>
        <v>26208.575999999994</v>
      </c>
      <c r="G16" s="8">
        <f t="shared" si="1"/>
        <v>1620</v>
      </c>
      <c r="H16" s="11">
        <f t="shared" si="6"/>
        <v>120</v>
      </c>
      <c r="I16" s="7">
        <f t="shared" si="2"/>
        <v>2000</v>
      </c>
      <c r="J16" s="7">
        <f t="shared" si="3"/>
        <v>0</v>
      </c>
      <c r="K16" s="7">
        <f>J16-J15</f>
        <v>0</v>
      </c>
      <c r="L16" s="2">
        <v>16</v>
      </c>
    </row>
    <row r="19" spans="2:2" x14ac:dyDescent="0.3">
      <c r="B19" s="1" t="s">
        <v>47</v>
      </c>
    </row>
    <row r="20" spans="2:2" x14ac:dyDescent="0.3">
      <c r="B20" s="1" t="s">
        <v>48</v>
      </c>
    </row>
    <row r="22" spans="2:2" x14ac:dyDescent="0.3">
      <c r="B22" s="1" t="s">
        <v>49</v>
      </c>
    </row>
    <row r="23" spans="2:2" x14ac:dyDescent="0.3">
      <c r="B23" s="1" t="s">
        <v>50</v>
      </c>
    </row>
    <row r="24" spans="2:2" x14ac:dyDescent="0.3">
      <c r="B24" s="1" t="s">
        <v>51</v>
      </c>
    </row>
    <row r="33" spans="3:4" ht="24.75" customHeight="1" x14ac:dyDescent="0.3">
      <c r="C33" s="24"/>
      <c r="D33" s="24"/>
    </row>
    <row r="44" spans="3:4" ht="23.25" customHeight="1" x14ac:dyDescent="0.3">
      <c r="C44" s="24"/>
      <c r="D44" s="24"/>
    </row>
    <row r="48" spans="3:4" x14ac:dyDescent="0.3">
      <c r="C48" s="12"/>
    </row>
    <row r="49" spans="3:6" x14ac:dyDescent="0.3">
      <c r="C49" s="12"/>
    </row>
    <row r="56" spans="3:6" ht="21.75" customHeight="1" x14ac:dyDescent="0.3">
      <c r="C56" s="25"/>
      <c r="D56" s="25"/>
    </row>
    <row r="60" spans="3:6" ht="26.25" customHeight="1" x14ac:dyDescent="0.3">
      <c r="E60" s="24"/>
      <c r="F60" s="25"/>
    </row>
    <row r="61" spans="3:6" ht="25.5" customHeight="1" x14ac:dyDescent="0.3"/>
    <row r="62" spans="3:6" ht="30.75" customHeight="1" x14ac:dyDescent="0.3"/>
    <row r="72" spans="2:6" ht="23.25" customHeight="1" x14ac:dyDescent="0.3">
      <c r="E72" s="27"/>
      <c r="F72" s="28"/>
    </row>
    <row r="76" spans="2:6" x14ac:dyDescent="0.3">
      <c r="B76" s="13"/>
    </row>
    <row r="80" spans="2:6" x14ac:dyDescent="0.3">
      <c r="B80" s="13"/>
    </row>
    <row r="83" spans="2:4" x14ac:dyDescent="0.3">
      <c r="D83" s="14"/>
    </row>
    <row r="87" spans="2:4" x14ac:dyDescent="0.3">
      <c r="B87" s="13"/>
    </row>
    <row r="89" spans="2:4" x14ac:dyDescent="0.3">
      <c r="D89" s="14"/>
    </row>
    <row r="104" spans="3:4" ht="25.5" customHeight="1" x14ac:dyDescent="0.3">
      <c r="C104" s="24"/>
      <c r="D104" s="25"/>
    </row>
  </sheetData>
  <mergeCells count="8">
    <mergeCell ref="C104:D104"/>
    <mergeCell ref="B1:H1"/>
    <mergeCell ref="C33:D33"/>
    <mergeCell ref="C44:D44"/>
    <mergeCell ref="C56:D56"/>
    <mergeCell ref="E60:F60"/>
    <mergeCell ref="E72:F72"/>
    <mergeCell ref="B2:H2"/>
  </mergeCell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7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43D00-FAE3-4CA6-97E0-05E33D80D530}">
  <dimension ref="A1:J106"/>
  <sheetViews>
    <sheetView tabSelected="1" topLeftCell="A30" zoomScale="91" zoomScaleNormal="120" workbookViewId="0">
      <selection activeCell="C42" sqref="C42"/>
    </sheetView>
  </sheetViews>
  <sheetFormatPr baseColWidth="10" defaultColWidth="11.44140625" defaultRowHeight="15.6" x14ac:dyDescent="0.3"/>
  <cols>
    <col min="1" max="1" width="14.33203125" style="1" customWidth="1"/>
    <col min="2" max="2" width="22.33203125" style="1" customWidth="1"/>
    <col min="3" max="3" width="15.44140625" style="1" bestFit="1" customWidth="1"/>
    <col min="4" max="5" width="15.5546875" style="1" bestFit="1" customWidth="1"/>
    <col min="6" max="6" width="17" style="1" customWidth="1"/>
    <col min="7" max="7" width="15.6640625" style="1" bestFit="1" customWidth="1"/>
    <col min="8" max="10" width="16.88671875" style="1" customWidth="1"/>
    <col min="11" max="16384" width="11.44140625" style="1"/>
  </cols>
  <sheetData>
    <row r="1" spans="1:10" ht="32.25" customHeight="1" x14ac:dyDescent="0.3">
      <c r="B1" s="26" t="s">
        <v>0</v>
      </c>
      <c r="C1" s="26"/>
      <c r="D1" s="26"/>
      <c r="E1" s="26"/>
      <c r="F1" s="26"/>
      <c r="G1" s="26"/>
      <c r="H1" s="26"/>
      <c r="I1" s="26"/>
    </row>
    <row r="2" spans="1:10" ht="32.25" customHeight="1" x14ac:dyDescent="0.3">
      <c r="B2" s="30" t="s">
        <v>52</v>
      </c>
      <c r="C2" s="30"/>
      <c r="D2" s="30"/>
      <c r="E2" s="30"/>
      <c r="F2" s="30"/>
      <c r="G2" s="30"/>
      <c r="H2" s="30"/>
      <c r="I2" s="17"/>
    </row>
    <row r="3" spans="1:10" x14ac:dyDescent="0.3">
      <c r="A3" s="1" t="s">
        <v>2</v>
      </c>
      <c r="B3" s="1" t="s">
        <v>3</v>
      </c>
    </row>
    <row r="4" spans="1:10" ht="9.75" customHeight="1" x14ac:dyDescent="0.3"/>
    <row r="5" spans="1:10" ht="19.5" customHeight="1" x14ac:dyDescent="0.3">
      <c r="B5" s="9" t="s">
        <v>4</v>
      </c>
      <c r="C5" s="9">
        <v>11.52</v>
      </c>
    </row>
    <row r="6" spans="1:10" ht="19.5" customHeight="1" x14ac:dyDescent="0.3">
      <c r="B6" s="2" t="s">
        <v>5</v>
      </c>
      <c r="C6" s="3">
        <v>11.52</v>
      </c>
    </row>
    <row r="7" spans="1:10" ht="12.75" customHeight="1" x14ac:dyDescent="0.3">
      <c r="B7" s="10"/>
      <c r="C7" s="10"/>
    </row>
    <row r="8" spans="1:10" x14ac:dyDescent="0.3">
      <c r="A8" s="9" t="s">
        <v>7</v>
      </c>
      <c r="B8" s="9" t="s">
        <v>8</v>
      </c>
      <c r="C8" s="9" t="s">
        <v>9</v>
      </c>
      <c r="D8" s="9" t="s">
        <v>10</v>
      </c>
      <c r="E8" s="9" t="s">
        <v>11</v>
      </c>
      <c r="F8" s="9" t="s">
        <v>12</v>
      </c>
      <c r="G8" s="9" t="s">
        <v>13</v>
      </c>
      <c r="H8" s="9" t="s">
        <v>14</v>
      </c>
      <c r="I8" s="9" t="s">
        <v>15</v>
      </c>
      <c r="J8" s="2">
        <v>8</v>
      </c>
    </row>
    <row r="9" spans="1:10" ht="36" customHeight="1" x14ac:dyDescent="0.3">
      <c r="A9" s="4" t="s">
        <v>19</v>
      </c>
      <c r="B9" s="4" t="s">
        <v>20</v>
      </c>
      <c r="C9" s="4" t="s">
        <v>21</v>
      </c>
      <c r="D9" s="4" t="s">
        <v>22</v>
      </c>
      <c r="E9" s="4" t="s">
        <v>23</v>
      </c>
      <c r="F9" s="4" t="s">
        <v>24</v>
      </c>
      <c r="G9" s="4" t="s">
        <v>25</v>
      </c>
      <c r="H9" s="4" t="s">
        <v>26</v>
      </c>
      <c r="I9" s="4" t="s">
        <v>27</v>
      </c>
      <c r="J9" s="2">
        <v>9</v>
      </c>
    </row>
    <row r="10" spans="1:10" ht="48" customHeight="1" x14ac:dyDescent="0.3">
      <c r="A10" s="2" t="s">
        <v>30</v>
      </c>
      <c r="B10" s="2" t="s">
        <v>31</v>
      </c>
      <c r="C10" s="2" t="s">
        <v>32</v>
      </c>
      <c r="D10" s="2" t="s">
        <v>33</v>
      </c>
      <c r="E10" s="2" t="s">
        <v>34</v>
      </c>
      <c r="F10" s="2" t="s">
        <v>53</v>
      </c>
      <c r="G10" s="2" t="s">
        <v>54</v>
      </c>
      <c r="H10" s="2" t="s">
        <v>55</v>
      </c>
      <c r="I10" s="2" t="s">
        <v>56</v>
      </c>
      <c r="J10" s="2">
        <v>10</v>
      </c>
    </row>
    <row r="11" spans="1:10" ht="36" customHeight="1" x14ac:dyDescent="0.3">
      <c r="A11" s="5" t="s">
        <v>41</v>
      </c>
      <c r="B11" s="6">
        <v>5000</v>
      </c>
      <c r="C11" s="11">
        <f>B11</f>
        <v>5000</v>
      </c>
      <c r="D11" s="6">
        <v>151.66999999999999</v>
      </c>
      <c r="E11" s="7">
        <f>D11</f>
        <v>151.66999999999999</v>
      </c>
      <c r="F11" s="7">
        <f>2.5*D11*$C$5</f>
        <v>4368.0959999999995</v>
      </c>
      <c r="G11" s="7">
        <f>IF(B11&gt;F11,B11*6%,0)</f>
        <v>300</v>
      </c>
      <c r="H11" s="7">
        <f>G11/0.06</f>
        <v>5000</v>
      </c>
      <c r="I11" s="7">
        <f>IF(B11&gt;F11,0,B11*6%)</f>
        <v>0</v>
      </c>
      <c r="J11" s="2">
        <v>11</v>
      </c>
    </row>
    <row r="12" spans="1:10" ht="36" customHeight="1" x14ac:dyDescent="0.3">
      <c r="A12" s="5" t="s">
        <v>42</v>
      </c>
      <c r="B12" s="6">
        <v>2000</v>
      </c>
      <c r="C12" s="11">
        <f t="shared" ref="C12:C13" si="0">C11+B12</f>
        <v>7000</v>
      </c>
      <c r="D12" s="6">
        <v>151.66999999999999</v>
      </c>
      <c r="E12" s="7">
        <f>E11+D12</f>
        <v>303.33999999999997</v>
      </c>
      <c r="F12" s="7">
        <f>2.5*D12*$C$5</f>
        <v>4368.0959999999995</v>
      </c>
      <c r="G12" s="7">
        <f t="shared" ref="G12:G21" si="1">+IF(B12&gt;F12,B12*6%,0)</f>
        <v>0</v>
      </c>
      <c r="H12" s="7">
        <f t="shared" ref="H12:H21" si="2">G12/0.06</f>
        <v>0</v>
      </c>
      <c r="I12" s="7">
        <f t="shared" ref="I12:I21" si="3">IF(B12&gt;F12,0,B12*6%)</f>
        <v>120</v>
      </c>
      <c r="J12" s="2">
        <v>12</v>
      </c>
    </row>
    <row r="13" spans="1:10" ht="36" customHeight="1" x14ac:dyDescent="0.3">
      <c r="A13" s="5" t="s">
        <v>43</v>
      </c>
      <c r="B13" s="6">
        <v>8000</v>
      </c>
      <c r="C13" s="11">
        <f t="shared" si="0"/>
        <v>15000</v>
      </c>
      <c r="D13" s="6">
        <v>151.66999999999999</v>
      </c>
      <c r="E13" s="7">
        <f t="shared" ref="E13" si="4">E12+D13</f>
        <v>455.01</v>
      </c>
      <c r="F13" s="7">
        <f>2.5*D13*$C$5</f>
        <v>4368.0959999999995</v>
      </c>
      <c r="G13" s="7">
        <f t="shared" si="1"/>
        <v>480</v>
      </c>
      <c r="H13" s="7">
        <f t="shared" si="2"/>
        <v>8000</v>
      </c>
      <c r="I13" s="7">
        <f t="shared" si="3"/>
        <v>0</v>
      </c>
      <c r="J13" s="2">
        <v>13</v>
      </c>
    </row>
    <row r="14" spans="1:10" ht="36" customHeight="1" x14ac:dyDescent="0.3">
      <c r="A14" s="5" t="s">
        <v>44</v>
      </c>
      <c r="B14" s="6">
        <v>2000</v>
      </c>
      <c r="C14" s="11">
        <f>C13+B14</f>
        <v>17000</v>
      </c>
      <c r="D14" s="6">
        <v>151.66999999999999</v>
      </c>
      <c r="E14" s="7">
        <f>E13+D14</f>
        <v>606.67999999999995</v>
      </c>
      <c r="F14" s="7">
        <f>2.5*D14*$C$5</f>
        <v>4368.0959999999995</v>
      </c>
      <c r="G14" s="7">
        <f t="shared" si="1"/>
        <v>0</v>
      </c>
      <c r="H14" s="7">
        <f t="shared" si="2"/>
        <v>0</v>
      </c>
      <c r="I14" s="7">
        <f t="shared" si="3"/>
        <v>120</v>
      </c>
      <c r="J14" s="2">
        <v>14</v>
      </c>
    </row>
    <row r="15" spans="1:10" ht="36" customHeight="1" x14ac:dyDescent="0.3">
      <c r="A15" s="5" t="s">
        <v>45</v>
      </c>
      <c r="B15" s="6">
        <v>8000</v>
      </c>
      <c r="C15" s="11">
        <f t="shared" ref="C15:C22" si="5">C14+B15</f>
        <v>25000</v>
      </c>
      <c r="D15" s="6">
        <v>151.66999999999999</v>
      </c>
      <c r="E15" s="7">
        <f t="shared" ref="E15:E22" si="6">E14+D15</f>
        <v>758.34999999999991</v>
      </c>
      <c r="F15" s="7">
        <f t="shared" ref="F15:F22" si="7">2.5*D15*$C$6</f>
        <v>4368.0959999999995</v>
      </c>
      <c r="G15" s="7">
        <f t="shared" si="1"/>
        <v>480</v>
      </c>
      <c r="H15" s="7">
        <f t="shared" si="2"/>
        <v>8000</v>
      </c>
      <c r="I15" s="7">
        <f t="shared" si="3"/>
        <v>0</v>
      </c>
      <c r="J15" s="2">
        <v>15</v>
      </c>
    </row>
    <row r="16" spans="1:10" ht="31.5" customHeight="1" x14ac:dyDescent="0.3">
      <c r="A16" s="5" t="s">
        <v>57</v>
      </c>
      <c r="B16" s="6">
        <v>2000</v>
      </c>
      <c r="C16" s="11">
        <f t="shared" si="5"/>
        <v>27000</v>
      </c>
      <c r="D16" s="6">
        <v>151.66999999999999</v>
      </c>
      <c r="E16" s="7">
        <f t="shared" si="6"/>
        <v>910.01999999999987</v>
      </c>
      <c r="F16" s="7">
        <f t="shared" si="7"/>
        <v>4368.0959999999995</v>
      </c>
      <c r="G16" s="7">
        <f t="shared" si="1"/>
        <v>0</v>
      </c>
      <c r="H16" s="7">
        <f t="shared" si="2"/>
        <v>0</v>
      </c>
      <c r="I16" s="7">
        <f t="shared" si="3"/>
        <v>120</v>
      </c>
      <c r="J16" s="2">
        <v>16</v>
      </c>
    </row>
    <row r="17" spans="1:10" ht="31.5" customHeight="1" x14ac:dyDescent="0.3">
      <c r="A17" s="5" t="s">
        <v>58</v>
      </c>
      <c r="B17" s="6">
        <v>2000</v>
      </c>
      <c r="C17" s="11">
        <f t="shared" si="5"/>
        <v>29000</v>
      </c>
      <c r="D17" s="6">
        <v>151.66999999999999</v>
      </c>
      <c r="E17" s="7">
        <f t="shared" si="6"/>
        <v>1061.6899999999998</v>
      </c>
      <c r="F17" s="7">
        <f t="shared" si="7"/>
        <v>4368.0959999999995</v>
      </c>
      <c r="G17" s="7">
        <f t="shared" si="1"/>
        <v>0</v>
      </c>
      <c r="H17" s="7">
        <f t="shared" si="2"/>
        <v>0</v>
      </c>
      <c r="I17" s="7">
        <f t="shared" si="3"/>
        <v>120</v>
      </c>
      <c r="J17" s="2">
        <v>17</v>
      </c>
    </row>
    <row r="18" spans="1:10" ht="31.5" customHeight="1" x14ac:dyDescent="0.3">
      <c r="A18" s="5" t="s">
        <v>59</v>
      </c>
      <c r="B18" s="6">
        <v>4000</v>
      </c>
      <c r="C18" s="11">
        <f t="shared" si="5"/>
        <v>33000</v>
      </c>
      <c r="D18" s="6">
        <v>151.66999999999999</v>
      </c>
      <c r="E18" s="7">
        <f t="shared" si="6"/>
        <v>1213.3599999999999</v>
      </c>
      <c r="F18" s="7">
        <f t="shared" si="7"/>
        <v>4368.0959999999995</v>
      </c>
      <c r="G18" s="7">
        <f t="shared" si="1"/>
        <v>0</v>
      </c>
      <c r="H18" s="7">
        <f t="shared" si="2"/>
        <v>0</v>
      </c>
      <c r="I18" s="7">
        <f t="shared" si="3"/>
        <v>240</v>
      </c>
      <c r="J18" s="2">
        <v>18</v>
      </c>
    </row>
    <row r="19" spans="1:10" ht="31.5" customHeight="1" x14ac:dyDescent="0.3">
      <c r="A19" s="5" t="s">
        <v>60</v>
      </c>
      <c r="B19" s="6">
        <v>8000</v>
      </c>
      <c r="C19" s="11">
        <f t="shared" si="5"/>
        <v>41000</v>
      </c>
      <c r="D19" s="6">
        <v>151.66999999999999</v>
      </c>
      <c r="E19" s="7">
        <f t="shared" si="6"/>
        <v>1365.03</v>
      </c>
      <c r="F19" s="7">
        <f t="shared" si="7"/>
        <v>4368.0959999999995</v>
      </c>
      <c r="G19" s="7">
        <f t="shared" si="1"/>
        <v>480</v>
      </c>
      <c r="H19" s="7">
        <f t="shared" si="2"/>
        <v>8000</v>
      </c>
      <c r="I19" s="7">
        <f t="shared" si="3"/>
        <v>0</v>
      </c>
      <c r="J19" s="2">
        <v>19</v>
      </c>
    </row>
    <row r="20" spans="1:10" ht="31.5" customHeight="1" x14ac:dyDescent="0.3">
      <c r="A20" s="5" t="s">
        <v>61</v>
      </c>
      <c r="B20" s="6">
        <v>6000</v>
      </c>
      <c r="C20" s="11">
        <f t="shared" si="5"/>
        <v>47000</v>
      </c>
      <c r="D20" s="6">
        <v>151.66999999999999</v>
      </c>
      <c r="E20" s="7">
        <f t="shared" si="6"/>
        <v>1516.7</v>
      </c>
      <c r="F20" s="7">
        <f t="shared" si="7"/>
        <v>4368.0959999999995</v>
      </c>
      <c r="G20" s="7">
        <f t="shared" si="1"/>
        <v>360</v>
      </c>
      <c r="H20" s="7">
        <f t="shared" si="2"/>
        <v>6000</v>
      </c>
      <c r="I20" s="7">
        <f t="shared" si="3"/>
        <v>0</v>
      </c>
      <c r="J20" s="2">
        <v>20</v>
      </c>
    </row>
    <row r="21" spans="1:10" ht="31.5" customHeight="1" x14ac:dyDescent="0.3">
      <c r="A21" s="5" t="s">
        <v>62</v>
      </c>
      <c r="B21" s="6">
        <v>2000</v>
      </c>
      <c r="C21" s="11">
        <f t="shared" si="5"/>
        <v>49000</v>
      </c>
      <c r="D21" s="6">
        <v>151.66999999999999</v>
      </c>
      <c r="E21" s="7">
        <f t="shared" si="6"/>
        <v>1668.3700000000001</v>
      </c>
      <c r="F21" s="7">
        <f t="shared" si="7"/>
        <v>4368.0959999999995</v>
      </c>
      <c r="G21" s="7">
        <f t="shared" si="1"/>
        <v>0</v>
      </c>
      <c r="H21" s="7">
        <f t="shared" si="2"/>
        <v>0</v>
      </c>
      <c r="I21" s="7">
        <f t="shared" si="3"/>
        <v>120</v>
      </c>
      <c r="J21" s="2">
        <v>21</v>
      </c>
    </row>
    <row r="22" spans="1:10" ht="32.25" customHeight="1" x14ac:dyDescent="0.3">
      <c r="A22" s="5" t="s">
        <v>63</v>
      </c>
      <c r="B22" s="6">
        <v>3000</v>
      </c>
      <c r="C22" s="11">
        <f t="shared" si="5"/>
        <v>52000</v>
      </c>
      <c r="D22" s="6">
        <v>151.66999999999999</v>
      </c>
      <c r="E22" s="7">
        <f t="shared" si="6"/>
        <v>1820.0400000000002</v>
      </c>
      <c r="F22" s="7">
        <f t="shared" si="7"/>
        <v>4368.0959999999995</v>
      </c>
      <c r="G22" s="6">
        <f>IF(C29&gt;C28,(C29-C27)*0.06,-C26)</f>
        <v>-2100</v>
      </c>
      <c r="H22" s="7">
        <f>G22/0.06</f>
        <v>-35000</v>
      </c>
      <c r="I22" s="7">
        <f>C32</f>
        <v>2280</v>
      </c>
      <c r="J22" s="2">
        <v>22</v>
      </c>
    </row>
    <row r="23" spans="1:10" ht="26.25" customHeight="1" x14ac:dyDescent="0.3">
      <c r="G23" s="6">
        <f>SUM(G11:G22)</f>
        <v>0</v>
      </c>
      <c r="H23" s="6">
        <f>SUM(H11:H22)</f>
        <v>0</v>
      </c>
      <c r="I23" s="6">
        <f>SUM(I11:I22)</f>
        <v>3120</v>
      </c>
      <c r="J23" s="2">
        <v>23</v>
      </c>
    </row>
    <row r="24" spans="1:10" x14ac:dyDescent="0.3">
      <c r="A24" s="9" t="s">
        <v>64</v>
      </c>
      <c r="B24" s="9" t="s">
        <v>8</v>
      </c>
      <c r="C24" s="9" t="s">
        <v>65</v>
      </c>
      <c r="D24" s="9" t="s">
        <v>10</v>
      </c>
      <c r="G24" s="15"/>
      <c r="H24" s="15"/>
    </row>
    <row r="25" spans="1:10" ht="32.25" customHeight="1" x14ac:dyDescent="0.3">
      <c r="A25" s="31" t="s">
        <v>66</v>
      </c>
      <c r="B25" s="31"/>
      <c r="C25" s="18">
        <f>C21</f>
        <v>49000</v>
      </c>
      <c r="D25" s="2">
        <v>25</v>
      </c>
      <c r="F25" s="15"/>
    </row>
    <row r="26" spans="1:10" ht="32.25" customHeight="1" x14ac:dyDescent="0.3">
      <c r="A26" s="31" t="s">
        <v>67</v>
      </c>
      <c r="B26" s="31"/>
      <c r="C26" s="18">
        <f>SUM(G11:G21)</f>
        <v>2100</v>
      </c>
      <c r="D26" s="2">
        <v>26</v>
      </c>
      <c r="E26" s="1" t="s">
        <v>68</v>
      </c>
    </row>
    <row r="27" spans="1:10" ht="32.25" customHeight="1" x14ac:dyDescent="0.3">
      <c r="A27" s="31" t="s">
        <v>69</v>
      </c>
      <c r="B27" s="31"/>
      <c r="C27" s="18">
        <f>SUM(H11:H21)</f>
        <v>35000</v>
      </c>
      <c r="D27" s="2">
        <v>27</v>
      </c>
      <c r="E27" s="1" t="s">
        <v>70</v>
      </c>
    </row>
    <row r="28" spans="1:10" ht="32.25" customHeight="1" x14ac:dyDescent="0.3">
      <c r="A28" s="31" t="s">
        <v>71</v>
      </c>
      <c r="B28" s="31"/>
      <c r="C28" s="18">
        <f>SUM(F11:F22)</f>
        <v>52417.15199999998</v>
      </c>
      <c r="D28" s="2">
        <v>28</v>
      </c>
      <c r="E28" s="1" t="s">
        <v>72</v>
      </c>
    </row>
    <row r="29" spans="1:10" ht="32.25" customHeight="1" x14ac:dyDescent="0.3">
      <c r="A29" s="31" t="s">
        <v>73</v>
      </c>
      <c r="B29" s="31"/>
      <c r="C29" s="18">
        <f>C22</f>
        <v>52000</v>
      </c>
      <c r="D29" s="2">
        <v>29</v>
      </c>
      <c r="E29" s="1" t="s">
        <v>74</v>
      </c>
    </row>
    <row r="30" spans="1:10" ht="31.5" customHeight="1" x14ac:dyDescent="0.3">
      <c r="A30" s="32" t="s">
        <v>75</v>
      </c>
      <c r="B30" s="32"/>
      <c r="C30" s="22">
        <f>SUM(I11:I21)</f>
        <v>840</v>
      </c>
      <c r="D30" s="2">
        <v>30</v>
      </c>
    </row>
    <row r="31" spans="1:10" ht="31.5" customHeight="1" x14ac:dyDescent="0.3">
      <c r="A31" s="32" t="s">
        <v>76</v>
      </c>
      <c r="B31" s="32"/>
      <c r="C31" s="2">
        <f>IF(C29&gt;C28,0,C29*6%)</f>
        <v>3120</v>
      </c>
      <c r="D31" s="2">
        <v>31</v>
      </c>
    </row>
    <row r="32" spans="1:10" ht="31.5" customHeight="1" x14ac:dyDescent="0.3">
      <c r="A32" s="32" t="s">
        <v>77</v>
      </c>
      <c r="B32" s="32"/>
      <c r="C32" s="23">
        <f>C31-C30</f>
        <v>2280</v>
      </c>
      <c r="D32" s="2">
        <v>32</v>
      </c>
    </row>
    <row r="34" spans="2:9" x14ac:dyDescent="0.3">
      <c r="B34" s="1" t="s">
        <v>78</v>
      </c>
    </row>
    <row r="35" spans="2:9" ht="18.75" customHeight="1" x14ac:dyDescent="0.3">
      <c r="B35" s="1" t="s">
        <v>79</v>
      </c>
      <c r="C35" s="19"/>
      <c r="D35" s="19"/>
    </row>
    <row r="36" spans="2:9" x14ac:dyDescent="0.3">
      <c r="B36" s="1" t="s">
        <v>80</v>
      </c>
    </row>
    <row r="38" spans="2:9" customFormat="1" ht="14.4" x14ac:dyDescent="0.3">
      <c r="B38" s="34" t="s">
        <v>82</v>
      </c>
      <c r="C38" t="s">
        <v>83</v>
      </c>
    </row>
    <row r="39" spans="2:9" customFormat="1" ht="14.4" x14ac:dyDescent="0.3"/>
    <row r="40" spans="2:9" customFormat="1" ht="14.4" x14ac:dyDescent="0.3">
      <c r="C40" t="s">
        <v>84</v>
      </c>
      <c r="E40" t="s">
        <v>86</v>
      </c>
      <c r="F40" s="35"/>
      <c r="I40" t="s">
        <v>89</v>
      </c>
    </row>
    <row r="41" spans="2:9" customFormat="1" x14ac:dyDescent="0.3">
      <c r="E41" s="1"/>
      <c r="F41" s="1"/>
      <c r="G41" s="1"/>
      <c r="H41" s="1"/>
      <c r="I41" s="1"/>
    </row>
    <row r="42" spans="2:9" customFormat="1" ht="14.4" x14ac:dyDescent="0.3">
      <c r="C42" t="s">
        <v>87</v>
      </c>
    </row>
    <row r="44" spans="2:9" x14ac:dyDescent="0.3">
      <c r="E44" t="s">
        <v>85</v>
      </c>
      <c r="F44" s="35"/>
      <c r="G44"/>
      <c r="H44"/>
    </row>
    <row r="46" spans="2:9" ht="23.25" customHeight="1" x14ac:dyDescent="0.3">
      <c r="B46" s="36" t="s">
        <v>88</v>
      </c>
      <c r="C46" s="36"/>
      <c r="D46" s="36"/>
      <c r="E46" s="36"/>
      <c r="F46" s="36"/>
      <c r="G46" s="36"/>
    </row>
    <row r="50" spans="3:9" x14ac:dyDescent="0.3">
      <c r="C50" s="12"/>
    </row>
    <row r="51" spans="3:9" x14ac:dyDescent="0.3">
      <c r="C51" s="12"/>
    </row>
    <row r="58" spans="3:9" ht="21.75" customHeight="1" x14ac:dyDescent="0.3">
      <c r="C58" s="25"/>
      <c r="D58" s="25"/>
    </row>
    <row r="62" spans="3:9" ht="26.25" customHeight="1" x14ac:dyDescent="0.3">
      <c r="E62" s="24"/>
      <c r="F62" s="24"/>
      <c r="G62" s="24"/>
      <c r="H62" s="24"/>
      <c r="I62" s="25"/>
    </row>
    <row r="63" spans="3:9" ht="25.5" customHeight="1" x14ac:dyDescent="0.3"/>
    <row r="64" spans="3:9" ht="30.75" customHeight="1" x14ac:dyDescent="0.3"/>
    <row r="74" spans="2:9" ht="23.25" customHeight="1" x14ac:dyDescent="0.3">
      <c r="E74" s="27"/>
      <c r="F74" s="27"/>
      <c r="G74" s="27"/>
      <c r="H74" s="27"/>
      <c r="I74" s="28"/>
    </row>
    <row r="78" spans="2:9" x14ac:dyDescent="0.3">
      <c r="B78" s="13"/>
    </row>
    <row r="82" spans="2:4" x14ac:dyDescent="0.3">
      <c r="B82" s="13"/>
    </row>
    <row r="85" spans="2:4" x14ac:dyDescent="0.3">
      <c r="D85" s="14"/>
    </row>
    <row r="89" spans="2:4" x14ac:dyDescent="0.3">
      <c r="B89" s="13"/>
    </row>
    <row r="91" spans="2:4" x14ac:dyDescent="0.3">
      <c r="D91" s="14"/>
    </row>
    <row r="106" spans="3:4" ht="25.5" customHeight="1" x14ac:dyDescent="0.3">
      <c r="C106" s="24"/>
      <c r="D106" s="25"/>
    </row>
  </sheetData>
  <mergeCells count="15">
    <mergeCell ref="C106:D106"/>
    <mergeCell ref="B1:I1"/>
    <mergeCell ref="C58:D58"/>
    <mergeCell ref="E62:I62"/>
    <mergeCell ref="E74:I74"/>
    <mergeCell ref="B2:H2"/>
    <mergeCell ref="A25:B25"/>
    <mergeCell ref="A26:B26"/>
    <mergeCell ref="A27:B27"/>
    <mergeCell ref="A28:B28"/>
    <mergeCell ref="A29:B29"/>
    <mergeCell ref="A30:B30"/>
    <mergeCell ref="A32:B32"/>
    <mergeCell ref="A31:B31"/>
    <mergeCell ref="B46:G46"/>
  </mergeCells>
  <phoneticPr fontId="6" type="noConversion"/>
  <printOptions horizontalCentered="1" verticalCentered="1"/>
  <pageMargins left="0.11811023622047245" right="0.11811023622047245" top="0.94488188976377963" bottom="0.98425196850393704" header="0.31496062992125984" footer="0.31496062992125984"/>
  <pageSetup paperSize="9" scale="70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9D432-291B-4858-BD97-0B8AC44B03BF}">
  <dimension ref="A1:N105"/>
  <sheetViews>
    <sheetView topLeftCell="A18" workbookViewId="0">
      <selection activeCell="C7" sqref="C7"/>
    </sheetView>
  </sheetViews>
  <sheetFormatPr baseColWidth="10" defaultColWidth="11.44140625" defaultRowHeight="15.6" x14ac:dyDescent="0.3"/>
  <cols>
    <col min="1" max="1" width="14.109375" style="1" customWidth="1"/>
    <col min="2" max="2" width="13.44140625" style="1" customWidth="1"/>
    <col min="3" max="3" width="15.44140625" style="1" customWidth="1"/>
    <col min="4" max="4" width="17.6640625" style="1" customWidth="1"/>
    <col min="5" max="5" width="16.5546875" style="1" customWidth="1"/>
    <col min="6" max="10" width="17.6640625" style="1" customWidth="1"/>
    <col min="11" max="11" width="16.109375" style="1" customWidth="1"/>
    <col min="12" max="12" width="4.88671875" style="1" customWidth="1"/>
    <col min="13" max="16384" width="11.44140625" style="1"/>
  </cols>
  <sheetData>
    <row r="1" spans="1:14" ht="32.25" customHeight="1" x14ac:dyDescent="0.3">
      <c r="B1" s="26" t="s">
        <v>0</v>
      </c>
      <c r="C1" s="26"/>
      <c r="D1" s="26"/>
      <c r="E1" s="26"/>
      <c r="F1" s="26"/>
      <c r="G1" s="26"/>
      <c r="H1" s="26"/>
    </row>
    <row r="2" spans="1:14" ht="32.25" customHeight="1" x14ac:dyDescent="0.3">
      <c r="B2" s="33" t="s">
        <v>1</v>
      </c>
      <c r="C2" s="33"/>
      <c r="D2" s="33"/>
      <c r="E2" s="33"/>
      <c r="F2" s="33"/>
      <c r="G2" s="33"/>
      <c r="H2" s="33"/>
    </row>
    <row r="4" spans="1:14" x14ac:dyDescent="0.3">
      <c r="A4" s="1" t="s">
        <v>2</v>
      </c>
      <c r="B4" s="1" t="s">
        <v>3</v>
      </c>
    </row>
    <row r="6" spans="1:14" ht="19.5" customHeight="1" x14ac:dyDescent="0.3">
      <c r="B6" s="9" t="s">
        <v>4</v>
      </c>
      <c r="C6" s="9">
        <v>11.52</v>
      </c>
    </row>
    <row r="7" spans="1:14" ht="19.5" customHeight="1" x14ac:dyDescent="0.3">
      <c r="B7" s="2" t="s">
        <v>5</v>
      </c>
      <c r="C7" s="3">
        <v>11.52</v>
      </c>
    </row>
    <row r="8" spans="1:14" ht="19.5" customHeight="1" x14ac:dyDescent="0.3">
      <c r="B8" s="10"/>
      <c r="C8" s="10"/>
    </row>
    <row r="9" spans="1:14" x14ac:dyDescent="0.3">
      <c r="A9" s="9" t="s">
        <v>7</v>
      </c>
      <c r="B9" s="9" t="s">
        <v>8</v>
      </c>
      <c r="C9" s="9" t="s">
        <v>9</v>
      </c>
      <c r="D9" s="9" t="s">
        <v>10</v>
      </c>
      <c r="E9" s="9" t="s">
        <v>11</v>
      </c>
      <c r="F9" s="9" t="s">
        <v>12</v>
      </c>
      <c r="G9" s="9" t="s">
        <v>13</v>
      </c>
      <c r="H9" s="9" t="s">
        <v>14</v>
      </c>
      <c r="I9" s="9" t="s">
        <v>15</v>
      </c>
      <c r="J9" s="9" t="s">
        <v>16</v>
      </c>
      <c r="K9" s="9" t="s">
        <v>17</v>
      </c>
      <c r="L9" s="2" t="s">
        <v>18</v>
      </c>
    </row>
    <row r="10" spans="1:14" ht="36" customHeight="1" x14ac:dyDescent="0.3">
      <c r="A10" s="4" t="s">
        <v>19</v>
      </c>
      <c r="B10" s="4" t="s">
        <v>20</v>
      </c>
      <c r="C10" s="4" t="s">
        <v>21</v>
      </c>
      <c r="D10" s="4" t="s">
        <v>22</v>
      </c>
      <c r="E10" s="4" t="s">
        <v>23</v>
      </c>
      <c r="F10" s="4" t="s">
        <v>24</v>
      </c>
      <c r="G10" s="4" t="s">
        <v>25</v>
      </c>
      <c r="H10" s="4" t="s">
        <v>26</v>
      </c>
      <c r="I10" s="4" t="s">
        <v>27</v>
      </c>
      <c r="J10" s="4" t="s">
        <v>28</v>
      </c>
      <c r="K10" s="4" t="s">
        <v>29</v>
      </c>
      <c r="L10" s="2">
        <v>9</v>
      </c>
    </row>
    <row r="11" spans="1:14" ht="36" customHeight="1" x14ac:dyDescent="0.3">
      <c r="A11" s="2" t="s">
        <v>30</v>
      </c>
      <c r="B11" s="2" t="s">
        <v>31</v>
      </c>
      <c r="C11" s="2" t="s">
        <v>32</v>
      </c>
      <c r="D11" s="2" t="s">
        <v>33</v>
      </c>
      <c r="E11" s="2" t="s">
        <v>34</v>
      </c>
      <c r="F11" s="2" t="s">
        <v>35</v>
      </c>
      <c r="G11" s="2" t="s">
        <v>36</v>
      </c>
      <c r="H11" s="2" t="s">
        <v>37</v>
      </c>
      <c r="I11" s="2" t="s">
        <v>38</v>
      </c>
      <c r="J11" s="2" t="s">
        <v>39</v>
      </c>
      <c r="K11" s="2" t="s">
        <v>40</v>
      </c>
      <c r="L11" s="2">
        <v>10</v>
      </c>
    </row>
    <row r="12" spans="1:14" ht="36" customHeight="1" x14ac:dyDescent="0.3">
      <c r="A12" s="5" t="s">
        <v>41</v>
      </c>
      <c r="B12" s="6">
        <v>5000</v>
      </c>
      <c r="C12" s="11">
        <f>B12</f>
        <v>5000</v>
      </c>
      <c r="D12" s="6">
        <v>151.66999999999999</v>
      </c>
      <c r="E12" s="7">
        <f>D12</f>
        <v>151.66999999999999</v>
      </c>
      <c r="F12" s="7">
        <f>2.5*E12*$C$6</f>
        <v>4368.0959999999995</v>
      </c>
      <c r="G12" s="8">
        <f xml:space="preserve"> ROUND(IF(C12&gt;F12,C12*6%,0),2)</f>
        <v>300</v>
      </c>
      <c r="H12" s="11">
        <f>G12</f>
        <v>300</v>
      </c>
      <c r="I12" s="7">
        <f>+H12/0.06</f>
        <v>5000</v>
      </c>
      <c r="J12" s="7">
        <f>IF(C12&gt;F12,0, C12*6%)</f>
        <v>0</v>
      </c>
      <c r="K12" s="7">
        <f>J12</f>
        <v>0</v>
      </c>
      <c r="L12" s="2">
        <v>11</v>
      </c>
    </row>
    <row r="13" spans="1:14" ht="36" customHeight="1" x14ac:dyDescent="0.3">
      <c r="A13" s="5" t="s">
        <v>42</v>
      </c>
      <c r="B13" s="6">
        <v>2000</v>
      </c>
      <c r="C13" s="11">
        <f t="shared" ref="C13:C14" si="0">C12+B13</f>
        <v>7000</v>
      </c>
      <c r="D13" s="6">
        <v>151.66999999999999</v>
      </c>
      <c r="E13" s="7">
        <f>E12+D13</f>
        <v>303.33999999999997</v>
      </c>
      <c r="F13" s="7">
        <f>2.5*E13*$C$6</f>
        <v>8736.1919999999991</v>
      </c>
      <c r="G13" s="8">
        <f t="shared" ref="G13:G22" si="1" xml:space="preserve"> ROUND(IF(C13&gt;F13,C13*6%,0),2)</f>
        <v>0</v>
      </c>
      <c r="H13" s="11">
        <f>G13-G12</f>
        <v>-300</v>
      </c>
      <c r="I13" s="7">
        <f t="shared" ref="I13:I23" si="2">+H13/0.06</f>
        <v>-5000</v>
      </c>
      <c r="J13" s="7">
        <f t="shared" ref="J13:J23" si="3">IF(C13&gt;F13,0, C13*6%)</f>
        <v>420</v>
      </c>
      <c r="K13" s="7">
        <f>J13-J12</f>
        <v>420</v>
      </c>
      <c r="L13" s="2">
        <v>12</v>
      </c>
      <c r="N13" s="1">
        <f>N12/0.06</f>
        <v>0</v>
      </c>
    </row>
    <row r="14" spans="1:14" ht="36" customHeight="1" x14ac:dyDescent="0.3">
      <c r="A14" s="5" t="s">
        <v>43</v>
      </c>
      <c r="B14" s="6">
        <v>8000</v>
      </c>
      <c r="C14" s="11">
        <f t="shared" si="0"/>
        <v>15000</v>
      </c>
      <c r="D14" s="6">
        <v>151.66999999999999</v>
      </c>
      <c r="E14" s="7">
        <f t="shared" ref="E14" si="4">E13+D14</f>
        <v>455.01</v>
      </c>
      <c r="F14" s="7">
        <f t="shared" ref="F14" si="5">2.5*E14*$C$6</f>
        <v>13104.288</v>
      </c>
      <c r="G14" s="8">
        <f t="shared" si="1"/>
        <v>900</v>
      </c>
      <c r="H14" s="11">
        <f>G14-G13</f>
        <v>900</v>
      </c>
      <c r="I14" s="7">
        <f t="shared" si="2"/>
        <v>15000</v>
      </c>
      <c r="J14" s="7">
        <f t="shared" si="3"/>
        <v>0</v>
      </c>
      <c r="K14" s="7">
        <f>J14-J13</f>
        <v>-420</v>
      </c>
      <c r="L14" s="2">
        <v>13</v>
      </c>
    </row>
    <row r="15" spans="1:14" ht="36" customHeight="1" x14ac:dyDescent="0.3">
      <c r="A15" s="5" t="s">
        <v>44</v>
      </c>
      <c r="B15" s="6">
        <v>2000</v>
      </c>
      <c r="C15" s="11">
        <f>C14+B15</f>
        <v>17000</v>
      </c>
      <c r="D15" s="6">
        <v>151.66999999999999</v>
      </c>
      <c r="E15" s="7">
        <f>E14+D15</f>
        <v>606.67999999999995</v>
      </c>
      <c r="F15" s="7">
        <f>2.5*E15*$C$6</f>
        <v>17472.383999999998</v>
      </c>
      <c r="G15" s="8">
        <f t="shared" si="1"/>
        <v>0</v>
      </c>
      <c r="H15" s="11">
        <f t="shared" ref="H15:H23" si="6">G15-G14</f>
        <v>-900</v>
      </c>
      <c r="I15" s="7">
        <f t="shared" si="2"/>
        <v>-15000</v>
      </c>
      <c r="J15" s="7">
        <f t="shared" si="3"/>
        <v>1020</v>
      </c>
      <c r="K15" s="7">
        <f>J15-J14</f>
        <v>1020</v>
      </c>
      <c r="L15" s="2">
        <v>14</v>
      </c>
    </row>
    <row r="16" spans="1:14" ht="36" customHeight="1" x14ac:dyDescent="0.3">
      <c r="A16" s="5" t="s">
        <v>45</v>
      </c>
      <c r="B16" s="6">
        <v>8000</v>
      </c>
      <c r="C16" s="11">
        <f t="shared" ref="C16:C23" si="7">C15+B16</f>
        <v>25000</v>
      </c>
      <c r="D16" s="6">
        <v>151.66999999999999</v>
      </c>
      <c r="E16" s="7">
        <f t="shared" ref="E16:E23" si="8">E15+D16</f>
        <v>758.34999999999991</v>
      </c>
      <c r="F16" s="7">
        <f>$F$15+2.5*(E16-$E$15)*$C$7</f>
        <v>21840.479999999996</v>
      </c>
      <c r="G16" s="8">
        <f t="shared" si="1"/>
        <v>1500</v>
      </c>
      <c r="H16" s="11">
        <f t="shared" si="6"/>
        <v>1500</v>
      </c>
      <c r="I16" s="7">
        <f t="shared" si="2"/>
        <v>25000</v>
      </c>
      <c r="J16" s="7">
        <f t="shared" si="3"/>
        <v>0</v>
      </c>
      <c r="K16" s="7">
        <f t="shared" ref="K16:K22" si="9">J16-J15</f>
        <v>-1020</v>
      </c>
      <c r="L16" s="2">
        <v>15</v>
      </c>
    </row>
    <row r="17" spans="1:12" ht="36" customHeight="1" x14ac:dyDescent="0.3">
      <c r="A17" s="5" t="s">
        <v>46</v>
      </c>
      <c r="B17" s="6">
        <v>2000</v>
      </c>
      <c r="C17" s="11">
        <f t="shared" si="7"/>
        <v>27000</v>
      </c>
      <c r="D17" s="6">
        <v>151.66999999999999</v>
      </c>
      <c r="E17" s="7">
        <f t="shared" si="8"/>
        <v>910.01999999999987</v>
      </c>
      <c r="F17" s="7">
        <f>$F$15+2.5*(E17-$E$15)*$C$7</f>
        <v>26208.575999999994</v>
      </c>
      <c r="G17" s="8">
        <f t="shared" si="1"/>
        <v>1620</v>
      </c>
      <c r="H17" s="11">
        <f t="shared" si="6"/>
        <v>120</v>
      </c>
      <c r="I17" s="7">
        <f t="shared" si="2"/>
        <v>2000</v>
      </c>
      <c r="J17" s="7">
        <f t="shared" si="3"/>
        <v>0</v>
      </c>
      <c r="K17" s="7">
        <f t="shared" si="9"/>
        <v>0</v>
      </c>
      <c r="L17" s="2">
        <v>16</v>
      </c>
    </row>
    <row r="18" spans="1:12" ht="24" customHeight="1" x14ac:dyDescent="0.3">
      <c r="A18" s="5" t="s">
        <v>58</v>
      </c>
      <c r="B18" s="6">
        <v>2000</v>
      </c>
      <c r="C18" s="11">
        <f t="shared" si="7"/>
        <v>29000</v>
      </c>
      <c r="D18" s="6">
        <v>151.66999999999999</v>
      </c>
      <c r="E18" s="7">
        <f t="shared" si="8"/>
        <v>1061.6899999999998</v>
      </c>
      <c r="F18" s="7">
        <f t="shared" ref="F18:F23" si="10">$F$15+2.5*(E18-$E$15)*$C$7</f>
        <v>30576.671999999991</v>
      </c>
      <c r="G18" s="8">
        <f t="shared" si="1"/>
        <v>0</v>
      </c>
      <c r="H18" s="11">
        <f t="shared" si="6"/>
        <v>-1620</v>
      </c>
      <c r="I18" s="7">
        <f t="shared" si="2"/>
        <v>-27000</v>
      </c>
      <c r="J18" s="7">
        <f t="shared" si="3"/>
        <v>1740</v>
      </c>
      <c r="K18" s="7">
        <f t="shared" si="9"/>
        <v>1740</v>
      </c>
      <c r="L18" s="2">
        <v>17</v>
      </c>
    </row>
    <row r="19" spans="1:12" ht="24" customHeight="1" x14ac:dyDescent="0.3">
      <c r="A19" s="5" t="s">
        <v>59</v>
      </c>
      <c r="B19" s="6">
        <v>4000</v>
      </c>
      <c r="C19" s="11">
        <f t="shared" si="7"/>
        <v>33000</v>
      </c>
      <c r="D19" s="6">
        <v>151.66999999999999</v>
      </c>
      <c r="E19" s="7">
        <f t="shared" si="8"/>
        <v>1213.3599999999999</v>
      </c>
      <c r="F19" s="7">
        <f t="shared" si="10"/>
        <v>34944.767999999996</v>
      </c>
      <c r="G19" s="8">
        <f t="shared" si="1"/>
        <v>0</v>
      </c>
      <c r="H19" s="11">
        <f t="shared" si="6"/>
        <v>0</v>
      </c>
      <c r="I19" s="7">
        <f t="shared" si="2"/>
        <v>0</v>
      </c>
      <c r="J19" s="7">
        <f t="shared" si="3"/>
        <v>1980</v>
      </c>
      <c r="K19" s="7">
        <f t="shared" si="9"/>
        <v>240</v>
      </c>
      <c r="L19" s="2">
        <v>18</v>
      </c>
    </row>
    <row r="20" spans="1:12" ht="24" customHeight="1" x14ac:dyDescent="0.3">
      <c r="A20" s="5" t="s">
        <v>60</v>
      </c>
      <c r="B20" s="6">
        <v>8000</v>
      </c>
      <c r="C20" s="11">
        <f t="shared" si="7"/>
        <v>41000</v>
      </c>
      <c r="D20" s="6">
        <v>151.66999999999999</v>
      </c>
      <c r="E20" s="7">
        <f t="shared" si="8"/>
        <v>1365.03</v>
      </c>
      <c r="F20" s="7">
        <f t="shared" si="10"/>
        <v>39312.864000000001</v>
      </c>
      <c r="G20" s="8">
        <f t="shared" si="1"/>
        <v>2460</v>
      </c>
      <c r="H20" s="11">
        <f t="shared" si="6"/>
        <v>2460</v>
      </c>
      <c r="I20" s="7">
        <f t="shared" si="2"/>
        <v>41000</v>
      </c>
      <c r="J20" s="7">
        <f t="shared" si="3"/>
        <v>0</v>
      </c>
      <c r="K20" s="7">
        <f t="shared" si="9"/>
        <v>-1980</v>
      </c>
      <c r="L20" s="2">
        <v>19</v>
      </c>
    </row>
    <row r="21" spans="1:12" ht="24" customHeight="1" x14ac:dyDescent="0.3">
      <c r="A21" s="5" t="s">
        <v>61</v>
      </c>
      <c r="B21" s="6">
        <v>6000</v>
      </c>
      <c r="C21" s="11">
        <f t="shared" si="7"/>
        <v>47000</v>
      </c>
      <c r="D21" s="6">
        <v>151.66999999999999</v>
      </c>
      <c r="E21" s="7">
        <f t="shared" si="8"/>
        <v>1516.7</v>
      </c>
      <c r="F21" s="7">
        <f t="shared" si="10"/>
        <v>43680.959999999999</v>
      </c>
      <c r="G21" s="8">
        <f t="shared" si="1"/>
        <v>2820</v>
      </c>
      <c r="H21" s="11">
        <f t="shared" si="6"/>
        <v>360</v>
      </c>
      <c r="I21" s="7">
        <f t="shared" si="2"/>
        <v>6000</v>
      </c>
      <c r="J21" s="7">
        <f t="shared" si="3"/>
        <v>0</v>
      </c>
      <c r="K21" s="7">
        <f t="shared" si="9"/>
        <v>0</v>
      </c>
      <c r="L21" s="2">
        <v>20</v>
      </c>
    </row>
    <row r="22" spans="1:12" ht="24" customHeight="1" x14ac:dyDescent="0.3">
      <c r="A22" s="5" t="s">
        <v>62</v>
      </c>
      <c r="B22" s="6">
        <v>2000</v>
      </c>
      <c r="C22" s="11">
        <f t="shared" si="7"/>
        <v>49000</v>
      </c>
      <c r="D22" s="6">
        <v>151.66999999999999</v>
      </c>
      <c r="E22" s="7">
        <f t="shared" si="8"/>
        <v>1668.3700000000001</v>
      </c>
      <c r="F22" s="7">
        <f t="shared" si="10"/>
        <v>48049.055999999997</v>
      </c>
      <c r="G22" s="8">
        <f t="shared" si="1"/>
        <v>2940</v>
      </c>
      <c r="H22" s="11">
        <f t="shared" si="6"/>
        <v>120</v>
      </c>
      <c r="I22" s="7">
        <f t="shared" si="2"/>
        <v>2000</v>
      </c>
      <c r="J22" s="7">
        <f t="shared" si="3"/>
        <v>0</v>
      </c>
      <c r="K22" s="7">
        <f t="shared" si="9"/>
        <v>0</v>
      </c>
      <c r="L22" s="2">
        <v>21</v>
      </c>
    </row>
    <row r="23" spans="1:12" ht="24" customHeight="1" x14ac:dyDescent="0.3">
      <c r="A23" s="5" t="s">
        <v>63</v>
      </c>
      <c r="B23" s="6">
        <v>3000</v>
      </c>
      <c r="C23" s="11">
        <f t="shared" si="7"/>
        <v>52000</v>
      </c>
      <c r="D23" s="6">
        <v>151.66999999999999</v>
      </c>
      <c r="E23" s="7">
        <f t="shared" si="8"/>
        <v>1820.0400000000002</v>
      </c>
      <c r="F23" s="7">
        <f t="shared" si="10"/>
        <v>52417.152000000002</v>
      </c>
      <c r="G23" s="8"/>
      <c r="H23" s="11">
        <f t="shared" si="6"/>
        <v>-2940</v>
      </c>
      <c r="I23" s="7">
        <f t="shared" si="2"/>
        <v>-49000</v>
      </c>
      <c r="J23" s="7">
        <f t="shared" si="3"/>
        <v>3120</v>
      </c>
      <c r="K23" s="7">
        <f>J23-J22</f>
        <v>3120</v>
      </c>
      <c r="L23" s="2">
        <v>22</v>
      </c>
    </row>
    <row r="24" spans="1:12" x14ac:dyDescent="0.3">
      <c r="G24" s="20"/>
      <c r="H24" s="21">
        <f>SUM(H12:H23)</f>
        <v>0</v>
      </c>
      <c r="I24" s="21">
        <f>SUM(I12:I23)</f>
        <v>0</v>
      </c>
      <c r="J24" s="20"/>
      <c r="K24" s="21">
        <f t="shared" ref="K24" si="11">SUM(K12:K23)</f>
        <v>3120</v>
      </c>
    </row>
    <row r="26" spans="1:12" x14ac:dyDescent="0.3">
      <c r="B26" s="1" t="s">
        <v>81</v>
      </c>
    </row>
    <row r="34" spans="3:4" ht="24.75" customHeight="1" x14ac:dyDescent="0.3">
      <c r="C34" s="24"/>
      <c r="D34" s="24"/>
    </row>
    <row r="45" spans="3:4" ht="23.25" customHeight="1" x14ac:dyDescent="0.3">
      <c r="C45" s="24"/>
      <c r="D45" s="24"/>
    </row>
    <row r="49" spans="3:6" x14ac:dyDescent="0.3">
      <c r="C49" s="12"/>
    </row>
    <row r="50" spans="3:6" x14ac:dyDescent="0.3">
      <c r="C50" s="12"/>
    </row>
    <row r="57" spans="3:6" ht="21.75" customHeight="1" x14ac:dyDescent="0.3">
      <c r="C57" s="25"/>
      <c r="D57" s="25"/>
    </row>
    <row r="61" spans="3:6" ht="26.25" customHeight="1" x14ac:dyDescent="0.3">
      <c r="E61" s="24"/>
      <c r="F61" s="25"/>
    </row>
    <row r="62" spans="3:6" ht="25.5" customHeight="1" x14ac:dyDescent="0.3"/>
    <row r="63" spans="3:6" ht="30.75" customHeight="1" x14ac:dyDescent="0.3"/>
    <row r="73" spans="2:6" ht="23.25" customHeight="1" x14ac:dyDescent="0.3">
      <c r="E73" s="27"/>
      <c r="F73" s="28"/>
    </row>
    <row r="77" spans="2:6" x14ac:dyDescent="0.3">
      <c r="B77" s="13"/>
    </row>
    <row r="81" spans="2:4" x14ac:dyDescent="0.3">
      <c r="B81" s="13"/>
    </row>
    <row r="84" spans="2:4" x14ac:dyDescent="0.3">
      <c r="D84" s="14"/>
    </row>
    <row r="88" spans="2:4" x14ac:dyDescent="0.3">
      <c r="B88" s="13"/>
    </row>
    <row r="90" spans="2:4" x14ac:dyDescent="0.3">
      <c r="D90" s="14"/>
    </row>
    <row r="105" spans="3:4" ht="25.5" customHeight="1" x14ac:dyDescent="0.3">
      <c r="C105" s="24"/>
      <c r="D105" s="25"/>
    </row>
  </sheetData>
  <mergeCells count="8">
    <mergeCell ref="C105:D105"/>
    <mergeCell ref="B1:H1"/>
    <mergeCell ref="C34:D34"/>
    <mergeCell ref="C45:D45"/>
    <mergeCell ref="C57:D57"/>
    <mergeCell ref="E61:F61"/>
    <mergeCell ref="E73:F73"/>
    <mergeCell ref="B2:H2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TRAME 1</vt:lpstr>
      <vt:lpstr>Régularisation en Fin d'année</vt:lpstr>
      <vt:lpstr>Régularisation Progressiv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Bienvenue</dc:creator>
  <cp:keywords/>
  <dc:description/>
  <cp:lastModifiedBy>jacques LE CHEVANTON</cp:lastModifiedBy>
  <cp:revision/>
  <dcterms:created xsi:type="dcterms:W3CDTF">2024-01-24T13:23:01Z</dcterms:created>
  <dcterms:modified xsi:type="dcterms:W3CDTF">2024-02-13T14:35:51Z</dcterms:modified>
  <cp:category/>
  <cp:contentStatus/>
</cp:coreProperties>
</file>