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Desktop\DOSSIER FICHIERS PRETS A ETRE  TELECHARGES SUR LE SITE LE 16102023\AVANTAGES EN NATURE\"/>
    </mc:Choice>
  </mc:AlternateContent>
  <xr:revisionPtr revIDLastSave="0" documentId="13_ncr:1_{7796B431-FD0B-44D8-86AA-DBD343D301B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LEGISLATION VEHICULES ELECT. " sheetId="5" r:id="rId1"/>
    <sheet name="SCHEMA AN VEHICULE " sheetId="4" r:id="rId2"/>
    <sheet name="ENONCE_1_" sheetId="1" r:id="rId3"/>
    <sheet name="AVANTAGE_EN_NATURE_VEHICULE_" sheetId="3" r:id="rId4"/>
    <sheet name="ENONCE_2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2" l="1"/>
  <c r="H54" i="2"/>
  <c r="F47" i="2"/>
  <c r="G36" i="2"/>
  <c r="G35" i="2"/>
  <c r="K16" i="2"/>
  <c r="F4" i="2"/>
  <c r="H59" i="2" l="1"/>
  <c r="H60" i="2" s="1"/>
  <c r="H55" i="2"/>
  <c r="H56" i="2"/>
  <c r="J54" i="2"/>
  <c r="J58" i="2"/>
  <c r="H36" i="2"/>
  <c r="G41" i="2" s="1"/>
  <c r="G37" i="2"/>
  <c r="G38" i="2" s="1"/>
  <c r="H35" i="2"/>
  <c r="D65" i="2" l="1"/>
  <c r="G65" i="2" s="1"/>
  <c r="H61" i="2"/>
  <c r="H62" i="2" s="1"/>
  <c r="G66" i="2" s="1"/>
  <c r="G42" i="2"/>
  <c r="F48" i="2"/>
  <c r="F49" i="2" s="1"/>
  <c r="G43" i="2"/>
  <c r="G67" i="2" l="1"/>
</calcChain>
</file>

<file path=xl/sharedStrings.xml><?xml version="1.0" encoding="utf-8"?>
<sst xmlns="http://schemas.openxmlformats.org/spreadsheetml/2006/main" count="131" uniqueCount="109">
  <si>
    <t xml:space="preserve">Soit un véhicule dont le coût d'achat est de </t>
  </si>
  <si>
    <t xml:space="preserve">TTC </t>
  </si>
  <si>
    <t xml:space="preserve">Prise en charge du carburant </t>
  </si>
  <si>
    <t xml:space="preserve">Plus de 5 ans </t>
  </si>
  <si>
    <t xml:space="preserve">Véhicule acheté / Véhicule Loué </t>
  </si>
  <si>
    <t>Non Prise en Charge du carburant</t>
  </si>
  <si>
    <t xml:space="preserve">Méthod réelle / Méthode forfaitaire </t>
  </si>
  <si>
    <t xml:space="preserve">Moins de 5 ans </t>
  </si>
  <si>
    <t xml:space="preserve">Méthode réelle </t>
  </si>
  <si>
    <t xml:space="preserve">Frais d'entretien  + Assurance </t>
  </si>
  <si>
    <t xml:space="preserve">250  euros par mois </t>
  </si>
  <si>
    <t xml:space="preserve">Kilométrage effectué à titre privé </t>
  </si>
  <si>
    <t xml:space="preserve">Kilométrage total effectué </t>
  </si>
  <si>
    <t xml:space="preserve">Coût de la location + Frains d'entretien + Assurance  + Carburant </t>
  </si>
  <si>
    <t xml:space="preserve">Bulletin de Paie </t>
  </si>
  <si>
    <t xml:space="preserve">Véhicule acheté moins de 5 ans </t>
  </si>
  <si>
    <t xml:space="preserve">Dépenses réelles </t>
  </si>
  <si>
    <t>AVANTANGE EN NATURE VEHICULE</t>
  </si>
  <si>
    <t>Véhicule acheté par l'employeur</t>
  </si>
  <si>
    <t>Véhicule loué</t>
  </si>
  <si>
    <t>Véhicule moins de 5 ans</t>
  </si>
  <si>
    <t>Véhicule plus de 5 ans</t>
  </si>
  <si>
    <t>Forfait annuel ( l'employeur ne prend pas en charge le carburant)</t>
  </si>
  <si>
    <r>
      <t xml:space="preserve">20 350 * 9 % = </t>
    </r>
    <r>
      <rPr>
        <b/>
        <sz val="11"/>
        <color rgb="FF000000"/>
        <rFont val="Arial"/>
        <family val="2"/>
      </rPr>
      <t>1 831,50</t>
    </r>
  </si>
  <si>
    <r>
      <t>20 350 * 6 %  =</t>
    </r>
    <r>
      <rPr>
        <b/>
        <sz val="11"/>
        <color rgb="FF000000"/>
        <rFont val="Arial"/>
        <family val="2"/>
      </rPr>
      <t xml:space="preserve"> 1 221</t>
    </r>
  </si>
  <si>
    <t>30 %  du coût global de la location</t>
  </si>
  <si>
    <r>
      <t>6000 *30 % =</t>
    </r>
    <r>
      <rPr>
        <b/>
        <sz val="11"/>
        <color rgb="FF000000"/>
        <rFont val="Arial"/>
        <family val="2"/>
      </rPr>
      <t xml:space="preserve"> 1 800</t>
    </r>
  </si>
  <si>
    <t>Forfait annuel ( l'employeur prend en charge le carburant)</t>
  </si>
  <si>
    <r>
      <t xml:space="preserve">20 350 * 12 % = </t>
    </r>
    <r>
      <rPr>
        <b/>
        <sz val="11"/>
        <color rgb="FF000000"/>
        <rFont val="Arial"/>
        <family val="2"/>
      </rPr>
      <t>2 442</t>
    </r>
  </si>
  <si>
    <r>
      <t xml:space="preserve">20 350  * 9 %  = </t>
    </r>
    <r>
      <rPr>
        <b/>
        <sz val="11"/>
        <color rgb="FF000000"/>
        <rFont val="Arial"/>
        <family val="2"/>
      </rPr>
      <t>1 831,50</t>
    </r>
  </si>
  <si>
    <r>
      <t>40 %  du coût global de la location      7 000  *  40 %  =</t>
    </r>
    <r>
      <rPr>
        <b/>
        <sz val="11"/>
        <color rgb="FF000000"/>
        <rFont val="Arial"/>
        <family val="2"/>
      </rPr>
      <t xml:space="preserve"> 2 </t>
    </r>
    <r>
      <rPr>
        <b/>
        <sz val="11"/>
        <color rgb="FF000000"/>
        <rFont val="Arial"/>
        <family val="2"/>
      </rPr>
      <t>800</t>
    </r>
  </si>
  <si>
    <t>Dépenses réelles</t>
  </si>
  <si>
    <t xml:space="preserve">     Base = 20 % du PA + totalité                      des frais d'entretien                     AN = Base  * Quote-part  Km Privé  / Km Total</t>
  </si>
  <si>
    <t>Base  = 10 % du PA + totalité des                     frais  d'entretien                   AN = Base * Quote-part Km Privé / Km total</t>
  </si>
  <si>
    <t>Base = Coût de la location + frais d'entretien + assurance + carburant (éventuellement)</t>
  </si>
  <si>
    <t>Base = 7 000</t>
  </si>
  <si>
    <r>
      <t>(20 350  + 250 * 12)  * 20 % =</t>
    </r>
    <r>
      <rPr>
        <b/>
        <sz val="11"/>
        <color rgb="FF000000"/>
        <rFont val="Arial"/>
        <family val="2"/>
      </rPr>
      <t xml:space="preserve"> 7 070</t>
    </r>
  </si>
  <si>
    <r>
      <t>(20 350 + 250*12)  * 10 % =</t>
    </r>
    <r>
      <rPr>
        <b/>
        <sz val="11"/>
        <color rgb="FF000000"/>
        <rFont val="Arial"/>
        <family val="2"/>
      </rPr>
      <t xml:space="preserve"> 5 035</t>
    </r>
  </si>
  <si>
    <t>7 070 * 9000 / 30000</t>
  </si>
  <si>
    <t>5 035 * 9000 / 30000 = 1 510,5</t>
  </si>
  <si>
    <t>AN = 7 000  * 9000 / 30000 = 2 100</t>
  </si>
  <si>
    <t>est évalué au réel soit  14 000 euros par an et</t>
  </si>
  <si>
    <t>5000 kms pour un kilomètrage total de 30 000  kms</t>
  </si>
  <si>
    <t xml:space="preserve">Il y a avantage en nature à hauteur du kilomètrage effectué à titre privé soit </t>
  </si>
  <si>
    <t xml:space="preserve">euros/ par mois. </t>
  </si>
  <si>
    <t xml:space="preserve">Frais d'entretein </t>
  </si>
  <si>
    <t xml:space="preserve">Assurance </t>
  </si>
  <si>
    <t>Le mnontant des dépenses est celui de l'année 2022</t>
  </si>
  <si>
    <t xml:space="preserve">Une régularisation sera effectuée fin 2023 une fois connu  le montant réel pour 2023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</si>
  <si>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20% du Prx d'achat </t>
  </si>
  <si>
    <t>Etablir le bulletin de paie de Janvier 2023</t>
  </si>
  <si>
    <t xml:space="preserve">En décembre le montant des frais définitifs de 2023 est connu. Les frais se montent à 15 000 euros soit  </t>
  </si>
  <si>
    <t xml:space="preserve">euros par mois. </t>
  </si>
  <si>
    <t xml:space="preserve">Etablir le bulletin de paie de Décembre 2023. </t>
  </si>
  <si>
    <t>Son salaire de base est  de 2500 euros brut  plus une prime d'ancienneté de 2%.</t>
  </si>
  <si>
    <t xml:space="preserve">Le kilométrage effctué à titre privé est de 6000 kms pour un kilomètrage total de 29 000 kms </t>
  </si>
  <si>
    <t>15000*6000/29000</t>
  </si>
  <si>
    <t>Avantage en nature 2022</t>
  </si>
  <si>
    <t>14000*5000/30000</t>
  </si>
  <si>
    <t xml:space="preserve">Correction </t>
  </si>
  <si>
    <t xml:space="preserve">Sur le bulletin de paie de Décembre l'avantage en nature véhicul apparaîtra pour : </t>
  </si>
  <si>
    <t>Avantages en nature  2023</t>
  </si>
  <si>
    <t>Avantage en nature 2022 apparus sur les BP 2023</t>
  </si>
  <si>
    <t xml:space="preserve">Chaque mois on a fait apparaître sur les BP de 2023 </t>
  </si>
  <si>
    <t>un AN Véhicule de 194,44</t>
  </si>
  <si>
    <t>Régularisation à effectuer en Décembre</t>
  </si>
  <si>
    <t>2333,33*11/12</t>
  </si>
  <si>
    <t xml:space="preserve">11 mois </t>
  </si>
  <si>
    <t xml:space="preserve">Régularisation de Décembre </t>
  </si>
  <si>
    <t xml:space="preserve">Salaire de base </t>
  </si>
  <si>
    <t>Prime d'ancienneté</t>
  </si>
  <si>
    <t xml:space="preserve">Avantage en nature véhicule </t>
  </si>
  <si>
    <t xml:space="preserve">Salaire brut soumis à cotisations </t>
  </si>
  <si>
    <t xml:space="preserve">Les autrés éléments nécessaires à l'établissement du bulletin de paie figurent dans le masque de saisie. </t>
  </si>
  <si>
    <t xml:space="preserve">Vous recalculerez le montant des Avantages en nature en supposant qu'il s'agit d'un véhicule éléctrique </t>
  </si>
  <si>
    <t xml:space="preserve">S'il s'était agi d'un véhicule électrique  </t>
  </si>
  <si>
    <t xml:space="preserve">Abattement à la base  soumise à cotisations </t>
  </si>
  <si>
    <t xml:space="preserve">50% (maxi : 1800 euros) </t>
  </si>
  <si>
    <t xml:space="preserve">Montant annuel de l'AN </t>
  </si>
  <si>
    <t>1166,67*11/12</t>
  </si>
  <si>
    <t xml:space="preserve">un AN Véhicule de </t>
  </si>
  <si>
    <t>L'employeur a mis à disposition du salarié une borne de recharge à son domicile dont le salarié continuera de bénéficier même s'il quitte l'entreprise</t>
  </si>
  <si>
    <t>la prise en charge est exclue de l'assiette des cotisations et contributions sociales ;</t>
  </si>
  <si>
    <t>Si la mise à disposition cesse à la fin du contrat de travail :</t>
  </si>
  <si>
    <t xml:space="preserve">Un salarié non cadre avec une voiture de fonction de 8 CV fiscaux, mise à disposition gratuitement le week-end et les jours de congés  ou  les jours fériés </t>
  </si>
  <si>
    <t>Dans ce cas le coût de l'installation est un AN soumis à cotisations - abattement de 50 %  dans une limite maximum de 1000 euros  en 2022 , 75% et limite de 1500 euros en 2023 et 2024</t>
  </si>
  <si>
    <t xml:space="preserve">si la borne a plus de 5 ans (cf ci-dessous) </t>
  </si>
  <si>
    <t xml:space="preserve">AN Véhicule </t>
  </si>
  <si>
    <t xml:space="preserve">Forfait </t>
  </si>
  <si>
    <t xml:space="preserve">Véhicule acheté </t>
  </si>
  <si>
    <t xml:space="preserve">Véhicule moins de 5 ans </t>
  </si>
  <si>
    <r>
      <rPr>
        <b/>
        <sz val="11"/>
        <color theme="1"/>
        <rFont val="Calibri"/>
        <family val="2"/>
        <scheme val="minor"/>
      </rPr>
      <t>9% du coût d’achat TTC</t>
    </r>
    <r>
      <rPr>
        <sz val="11"/>
        <color rgb="FF000000"/>
        <rFont val="Arial"/>
        <family val="2"/>
      </rPr>
      <t xml:space="preserve"> par an  +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Arial"/>
        <family val="2"/>
      </rPr>
      <t>frais réels de carburant utilisé à des fins personnelles payés par l’entreprise</t>
    </r>
  </si>
  <si>
    <t xml:space="preserve">ou </t>
  </si>
  <si>
    <r>
      <rPr>
        <b/>
        <sz val="11"/>
        <color theme="1"/>
        <rFont val="Calibri"/>
        <family val="2"/>
        <scheme val="minor"/>
      </rPr>
      <t xml:space="preserve">12% du cout d’achat TTC par an </t>
    </r>
    <r>
      <rPr>
        <sz val="11"/>
        <color rgb="FF000000"/>
        <rFont val="Arial"/>
        <family val="2"/>
      </rPr>
      <t>(carburant inclus)</t>
    </r>
  </si>
  <si>
    <t xml:space="preserve">Véhicule plus de 5 ans </t>
  </si>
  <si>
    <r>
      <rPr>
        <b/>
        <sz val="11"/>
        <color theme="1"/>
        <rFont val="Calibri"/>
        <family val="2"/>
        <scheme val="minor"/>
      </rPr>
      <t>6 % du coût d’achat TTC</t>
    </r>
    <r>
      <rPr>
        <sz val="11"/>
        <color rgb="FF000000"/>
        <rFont val="Arial"/>
        <family val="2"/>
      </rPr>
      <t xml:space="preserve"> par an  +  </t>
    </r>
    <r>
      <rPr>
        <b/>
        <sz val="11"/>
        <color theme="1"/>
        <rFont val="Calibri"/>
        <family val="2"/>
        <scheme val="minor"/>
      </rPr>
      <t xml:space="preserve">frais réels de carburant </t>
    </r>
    <r>
      <rPr>
        <sz val="11"/>
        <color rgb="FF000000"/>
        <rFont val="Arial"/>
        <family val="2"/>
      </rPr>
      <t>utilisé à des fins personnelles payés par l’entreprise</t>
    </r>
  </si>
  <si>
    <r>
      <rPr>
        <b/>
        <sz val="11"/>
        <color theme="1"/>
        <rFont val="Calibri"/>
        <family val="2"/>
        <scheme val="minor"/>
      </rPr>
      <t>9 % du cout d’achat TTC par an (carburant inclus</t>
    </r>
    <r>
      <rPr>
        <sz val="11"/>
        <color rgb="FF000000"/>
        <rFont val="Arial"/>
        <family val="2"/>
      </rPr>
      <t>)</t>
    </r>
  </si>
  <si>
    <t xml:space="preserve">Véhicule loué </t>
  </si>
  <si>
    <t xml:space="preserve">Quel que soit l'âge du véhicule </t>
  </si>
  <si>
    <r>
      <rPr>
        <b/>
        <sz val="11"/>
        <color theme="1"/>
        <rFont val="Calibri"/>
        <family val="2"/>
        <scheme val="minor"/>
      </rPr>
      <t xml:space="preserve">30% du coût global annuel </t>
    </r>
    <r>
      <rPr>
        <sz val="11"/>
        <color rgb="FF000000"/>
        <rFont val="Arial"/>
        <family val="2"/>
      </rPr>
      <t xml:space="preserve">(location + entretien + assurance) + frais réels de carburant utilisé à des fins personnelles </t>
    </r>
  </si>
  <si>
    <t xml:space="preserve">payés par l’entreprise (éventuellement) </t>
  </si>
  <si>
    <t>ou</t>
  </si>
  <si>
    <r>
      <rPr>
        <b/>
        <sz val="11"/>
        <color theme="1"/>
        <rFont val="Calibri"/>
        <family val="2"/>
        <scheme val="minor"/>
      </rPr>
      <t>40% du coût global annuel</t>
    </r>
    <r>
      <rPr>
        <sz val="11"/>
        <color rgb="FF000000"/>
        <rFont val="Arial"/>
        <family val="2"/>
      </rPr>
      <t xml:space="preserve"> (location + entretien + assurance + carburant).</t>
    </r>
  </si>
  <si>
    <t xml:space="preserve">Evaluation Réelle </t>
  </si>
  <si>
    <t xml:space="preserve">(20% du coût d’achat TTC par an + assurance + frais d’entretien) * (kilométrage privé / kilométrage total) </t>
  </si>
  <si>
    <t xml:space="preserve">+ Frais réels de carburant utilisé à des fins personnelles payés par l’entreprise (éventuellement) </t>
  </si>
  <si>
    <t xml:space="preserve">(10% du coût d’achat TTC par an + assurance + frais d’entretien) * (kilométrage privé / kilométrage total) </t>
  </si>
  <si>
    <t xml:space="preserve">Coût global annuel (location + entretien + assurance) * (kilométrage privé / kilométrage total) </t>
  </si>
  <si>
    <t>+ frais réels de carburant utilisé à des fins personnelles payés par l’entreprise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</si>
</sst>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Rp-421]#,##0.00;[Red]&quot;(&quot;[$Rp-421]#,##0.00&quot;)&quot;"/>
    <numFmt numFmtId="165" formatCode="_-* #,##0.00\ _€_-;\-* #,##0.00\ _€_-;_-* &quot;-&quot;??\ _€_-;_-@_-"/>
  </numFmts>
  <fonts count="15" x14ac:knownFonts="1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u/>
      <sz val="11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9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0" fillId="0" borderId="0" xfId="0" applyFont="1"/>
    <xf numFmtId="43" fontId="10" fillId="0" borderId="0" xfId="1" applyFont="1" applyAlignment="1">
      <alignment horizontal="center"/>
    </xf>
    <xf numFmtId="43" fontId="10" fillId="0" borderId="0" xfId="1" applyFont="1"/>
    <xf numFmtId="0" fontId="10" fillId="0" borderId="0" xfId="0" applyFont="1" applyAlignment="1">
      <alignment horizontal="center"/>
    </xf>
    <xf numFmtId="165" fontId="10" fillId="0" borderId="0" xfId="0" applyNumberFormat="1" applyFont="1"/>
    <xf numFmtId="0" fontId="11" fillId="0" borderId="0" xfId="0" applyFont="1"/>
    <xf numFmtId="3" fontId="11" fillId="0" borderId="0" xfId="0" applyNumberFormat="1" applyFont="1"/>
    <xf numFmtId="0" fontId="12" fillId="0" borderId="0" xfId="0" applyFont="1"/>
    <xf numFmtId="165" fontId="10" fillId="0" borderId="4" xfId="0" applyNumberFormat="1" applyFont="1" applyBorder="1"/>
    <xf numFmtId="0" fontId="13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6" borderId="7" xfId="0" applyFill="1" applyBorder="1"/>
    <xf numFmtId="0" fontId="0" fillId="6" borderId="8" xfId="0" applyFill="1" applyBorder="1"/>
    <xf numFmtId="0" fontId="0" fillId="6" borderId="5" xfId="0" applyFill="1" applyBorder="1"/>
    <xf numFmtId="0" fontId="0" fillId="2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6" borderId="11" xfId="0" applyFill="1" applyBorder="1"/>
    <xf numFmtId="0" fontId="0" fillId="6" borderId="0" xfId="0" applyFill="1"/>
    <xf numFmtId="0" fontId="0" fillId="6" borderId="9" xfId="0" applyFill="1" applyBorder="1"/>
    <xf numFmtId="0" fontId="0" fillId="6" borderId="12" xfId="0" applyFill="1" applyBorder="1"/>
    <xf numFmtId="0" fontId="0" fillId="6" borderId="13" xfId="0" applyFill="1" applyBorder="1"/>
    <xf numFmtId="0" fontId="0" fillId="6" borderId="14" xfId="0" applyFill="1" applyBorder="1"/>
    <xf numFmtId="0" fontId="0" fillId="4" borderId="1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8" borderId="7" xfId="0" applyFill="1" applyBorder="1"/>
    <xf numFmtId="0" fontId="0" fillId="8" borderId="8" xfId="0" applyFill="1" applyBorder="1"/>
    <xf numFmtId="0" fontId="0" fillId="8" borderId="5" xfId="0" applyFill="1" applyBorder="1"/>
    <xf numFmtId="0" fontId="0" fillId="8" borderId="11" xfId="0" applyFill="1" applyBorder="1"/>
    <xf numFmtId="0" fontId="0" fillId="8" borderId="0" xfId="0" applyFill="1"/>
    <xf numFmtId="0" fontId="0" fillId="8" borderId="9" xfId="0" applyFill="1" applyBorder="1"/>
    <xf numFmtId="0" fontId="0" fillId="4" borderId="15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8" borderId="12" xfId="0" applyFill="1" applyBorder="1"/>
    <xf numFmtId="0" fontId="0" fillId="8" borderId="13" xfId="0" applyFill="1" applyBorder="1"/>
    <xf numFmtId="0" fontId="0" fillId="8" borderId="14" xfId="0" applyFill="1" applyBorder="1"/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10" borderId="7" xfId="0" applyFill="1" applyBorder="1"/>
    <xf numFmtId="0" fontId="0" fillId="10" borderId="8" xfId="0" applyFill="1" applyBorder="1"/>
    <xf numFmtId="0" fontId="0" fillId="10" borderId="5" xfId="0" applyFill="1" applyBorder="1"/>
    <xf numFmtId="0" fontId="0" fillId="9" borderId="10" xfId="0" applyFill="1" applyBorder="1" applyAlignment="1">
      <alignment horizontal="center" vertical="center" wrapText="1"/>
    </xf>
    <xf numFmtId="0" fontId="0" fillId="10" borderId="11" xfId="0" applyFill="1" applyBorder="1"/>
    <xf numFmtId="0" fontId="0" fillId="10" borderId="0" xfId="0" applyFill="1"/>
    <xf numFmtId="0" fontId="0" fillId="10" borderId="9" xfId="0" applyFill="1" applyBorder="1"/>
    <xf numFmtId="0" fontId="0" fillId="9" borderId="1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10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0" borderId="18" xfId="0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0" borderId="0" xfId="0" quotePrefix="1"/>
    <xf numFmtId="0" fontId="0" fillId="0" borderId="17" xfId="0" applyBorder="1"/>
    <xf numFmtId="0" fontId="0" fillId="0" borderId="18" xfId="0" applyBorder="1"/>
    <xf numFmtId="0" fontId="0" fillId="2" borderId="6" xfId="0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2" borderId="10" xfId="0" applyFill="1" applyBorder="1" applyAlignment="1">
      <alignment horizontal="center" vertical="center" wrapText="1"/>
    </xf>
    <xf numFmtId="0" fontId="0" fillId="0" borderId="11" xfId="0" applyBorder="1"/>
    <xf numFmtId="0" fontId="0" fillId="0" borderId="9" xfId="0" applyBorder="1"/>
    <xf numFmtId="0" fontId="0" fillId="0" borderId="11" xfId="0" quotePrefix="1" applyBorder="1"/>
    <xf numFmtId="0" fontId="0" fillId="4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11" borderId="5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</cellXfs>
  <cellStyles count="6">
    <cellStyle name="Heading" xfId="2" xr:uid="{00000000-0005-0000-0000-000000000000}"/>
    <cellStyle name="Heading1" xfId="3" xr:uid="{00000000-0005-0000-0000-000001000000}"/>
    <cellStyle name="Milliers" xfId="1" builtinId="3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761171</xdr:colOff>
      <xdr:row>14</xdr:row>
      <xdr:rowOff>171134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5CD2C9-43E4-4B7C-A696-7BD70B054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628571" cy="25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8</xdr:col>
      <xdr:colOff>732600</xdr:colOff>
      <xdr:row>38</xdr:row>
      <xdr:rowOff>37575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588AAD7-886B-4219-97DC-010FC3D017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2857500"/>
          <a:ext cx="6600000" cy="42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7</xdr:col>
      <xdr:colOff>580324</xdr:colOff>
      <xdr:row>45</xdr:row>
      <xdr:rowOff>133175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F83C782-E4E7-45D3-AC66-324A7F716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7239000"/>
          <a:ext cx="5609524" cy="14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9</xdr:col>
      <xdr:colOff>522971</xdr:colOff>
      <xdr:row>60</xdr:row>
      <xdr:rowOff>180636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940A087-0631-4629-9726-B842E3EC0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8763000"/>
          <a:ext cx="7228571" cy="27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0</xdr:rowOff>
    </xdr:from>
    <xdr:to>
      <xdr:col>10</xdr:col>
      <xdr:colOff>170546</xdr:colOff>
      <xdr:row>111</xdr:row>
      <xdr:rowOff>47286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46F7288-835F-C130-7550-FEE8C8713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" y="16383000"/>
          <a:ext cx="7228571" cy="271428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9</xdr:col>
      <xdr:colOff>361125</xdr:colOff>
      <xdr:row>95</xdr:row>
      <xdr:rowOff>9000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AC76554-3489-4E56-8B0A-BA4277DD5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8200" y="13716000"/>
          <a:ext cx="6600000" cy="4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43CE9-AE20-4507-B446-5930C199AC68}">
  <dimension ref="A1"/>
  <sheetViews>
    <sheetView workbookViewId="0">
      <selection sqref="A1:XFD1048576"/>
    </sheetView>
  </sheetViews>
  <sheetFormatPr baseColWidth="10" defaultRowHeight="14.25" x14ac:dyDescent="0.2"/>
  <sheetData/>
  <printOptions horizontalCentered="1" verticalCentered="1"/>
  <pageMargins left="0.11811023622047245" right="0.11811023622047245" top="0.59055118110236227" bottom="0.59055118110236227" header="0.31496062992125984" footer="0.31496062992125984"/>
  <pageSetup paperSize="9" scale="8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802F1-22F6-4138-8D01-4CC625067A7B}">
  <dimension ref="A3:M28"/>
  <sheetViews>
    <sheetView tabSelected="1" workbookViewId="0">
      <selection sqref="A1:XFD1048576"/>
    </sheetView>
  </sheetViews>
  <sheetFormatPr baseColWidth="10" defaultRowHeight="14.25" x14ac:dyDescent="0.2"/>
  <cols>
    <col min="1" max="1" width="14" customWidth="1"/>
    <col min="2" max="3" width="15.625" customWidth="1"/>
    <col min="4" max="4" width="21.25" customWidth="1"/>
  </cols>
  <sheetData>
    <row r="3" spans="1:13" ht="15" x14ac:dyDescent="0.25">
      <c r="A3" s="25" t="s">
        <v>87</v>
      </c>
      <c r="B3" s="26" t="s">
        <v>88</v>
      </c>
      <c r="C3" s="27" t="s">
        <v>89</v>
      </c>
      <c r="D3" s="28" t="s">
        <v>90</v>
      </c>
      <c r="E3" s="29" t="s">
        <v>91</v>
      </c>
      <c r="F3" s="30"/>
      <c r="G3" s="30"/>
      <c r="H3" s="30"/>
      <c r="I3" s="30"/>
      <c r="J3" s="30"/>
      <c r="K3" s="30"/>
      <c r="L3" s="30"/>
      <c r="M3" s="31"/>
    </row>
    <row r="4" spans="1:13" x14ac:dyDescent="0.2">
      <c r="A4" s="32"/>
      <c r="B4" s="33"/>
      <c r="C4" s="34"/>
      <c r="D4" s="35"/>
      <c r="E4" s="36" t="s">
        <v>92</v>
      </c>
      <c r="F4" s="37"/>
      <c r="G4" s="37"/>
      <c r="H4" s="37"/>
      <c r="I4" s="37"/>
      <c r="J4" s="37"/>
      <c r="K4" s="37"/>
      <c r="L4" s="37"/>
      <c r="M4" s="38"/>
    </row>
    <row r="5" spans="1:13" ht="15" x14ac:dyDescent="0.25">
      <c r="A5" s="32"/>
      <c r="B5" s="33"/>
      <c r="C5" s="34"/>
      <c r="D5" s="35"/>
      <c r="E5" s="39" t="s">
        <v>93</v>
      </c>
      <c r="F5" s="40"/>
      <c r="G5" s="40"/>
      <c r="H5" s="40"/>
      <c r="I5" s="40"/>
      <c r="J5" s="40"/>
      <c r="K5" s="40"/>
      <c r="L5" s="40"/>
      <c r="M5" s="41"/>
    </row>
    <row r="6" spans="1:13" x14ac:dyDescent="0.2">
      <c r="A6" s="32"/>
      <c r="B6" s="33"/>
      <c r="C6" s="42"/>
      <c r="D6" s="43"/>
    </row>
    <row r="7" spans="1:13" ht="15" x14ac:dyDescent="0.25">
      <c r="A7" s="32"/>
      <c r="B7" s="33"/>
      <c r="C7" s="34"/>
      <c r="D7" s="44" t="s">
        <v>94</v>
      </c>
      <c r="E7" s="45" t="s">
        <v>95</v>
      </c>
      <c r="F7" s="46"/>
      <c r="G7" s="46"/>
      <c r="H7" s="46"/>
      <c r="I7" s="46"/>
      <c r="J7" s="46"/>
      <c r="K7" s="46"/>
      <c r="L7" s="46"/>
      <c r="M7" s="47"/>
    </row>
    <row r="8" spans="1:13" x14ac:dyDescent="0.2">
      <c r="A8" s="32"/>
      <c r="B8" s="33"/>
      <c r="C8" s="34"/>
      <c r="D8" s="44"/>
      <c r="E8" s="48" t="s">
        <v>92</v>
      </c>
      <c r="F8" s="49"/>
      <c r="G8" s="49"/>
      <c r="H8" s="49"/>
      <c r="I8" s="49"/>
      <c r="J8" s="49"/>
      <c r="K8" s="49"/>
      <c r="L8" s="49"/>
      <c r="M8" s="50"/>
    </row>
    <row r="9" spans="1:13" ht="15" x14ac:dyDescent="0.25">
      <c r="A9" s="32"/>
      <c r="B9" s="33"/>
      <c r="C9" s="51"/>
      <c r="D9" s="52"/>
      <c r="E9" s="53" t="s">
        <v>96</v>
      </c>
      <c r="F9" s="54"/>
      <c r="G9" s="54"/>
      <c r="H9" s="54"/>
      <c r="I9" s="54"/>
      <c r="J9" s="54"/>
      <c r="K9" s="54"/>
      <c r="L9" s="54"/>
      <c r="M9" s="55"/>
    </row>
    <row r="10" spans="1:13" x14ac:dyDescent="0.2">
      <c r="A10" s="32"/>
      <c r="B10" s="33"/>
      <c r="C10" s="56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13" ht="15" x14ac:dyDescent="0.25">
      <c r="A11" s="32"/>
      <c r="B11" s="33"/>
      <c r="C11" s="58" t="s">
        <v>97</v>
      </c>
      <c r="D11" s="26" t="s">
        <v>98</v>
      </c>
      <c r="E11" s="59" t="s">
        <v>99</v>
      </c>
      <c r="F11" s="60"/>
      <c r="G11" s="60"/>
      <c r="H11" s="60"/>
      <c r="I11" s="60"/>
      <c r="J11" s="60"/>
      <c r="K11" s="60"/>
      <c r="L11" s="60"/>
      <c r="M11" s="61"/>
    </row>
    <row r="12" spans="1:13" x14ac:dyDescent="0.2">
      <c r="A12" s="32"/>
      <c r="B12" s="33"/>
      <c r="C12" s="62"/>
      <c r="D12" s="33"/>
      <c r="E12" s="63" t="s">
        <v>100</v>
      </c>
      <c r="F12" s="64"/>
      <c r="G12" s="64"/>
      <c r="H12" s="64"/>
      <c r="I12" s="64"/>
      <c r="J12" s="64"/>
      <c r="K12" s="64"/>
      <c r="L12" s="64"/>
      <c r="M12" s="65"/>
    </row>
    <row r="13" spans="1:13" x14ac:dyDescent="0.2">
      <c r="A13" s="32"/>
      <c r="B13" s="33"/>
      <c r="C13" s="62"/>
      <c r="D13" s="33"/>
      <c r="E13" s="63" t="s">
        <v>101</v>
      </c>
      <c r="F13" s="64"/>
      <c r="G13" s="64"/>
      <c r="H13" s="64"/>
      <c r="I13" s="64"/>
      <c r="J13" s="64"/>
      <c r="K13" s="64"/>
      <c r="L13" s="64"/>
      <c r="M13" s="65"/>
    </row>
    <row r="14" spans="1:13" ht="15" x14ac:dyDescent="0.25">
      <c r="A14" s="32"/>
      <c r="B14" s="33"/>
      <c r="C14" s="66"/>
      <c r="D14" s="67"/>
      <c r="E14" s="68" t="s">
        <v>102</v>
      </c>
      <c r="F14" s="69"/>
      <c r="G14" s="69"/>
      <c r="H14" s="69"/>
      <c r="I14" s="69"/>
      <c r="J14" s="69"/>
      <c r="K14" s="69"/>
      <c r="L14" s="69"/>
      <c r="M14" s="70"/>
    </row>
    <row r="15" spans="1:13" x14ac:dyDescent="0.2">
      <c r="A15" s="32"/>
      <c r="B15" s="56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1"/>
    </row>
    <row r="16" spans="1:13" x14ac:dyDescent="0.2">
      <c r="A16" s="32"/>
      <c r="B16" s="26" t="s">
        <v>103</v>
      </c>
      <c r="C16" s="72" t="s">
        <v>89</v>
      </c>
      <c r="D16" s="73" t="s">
        <v>90</v>
      </c>
      <c r="E16" t="s">
        <v>104</v>
      </c>
    </row>
    <row r="17" spans="1:13" x14ac:dyDescent="0.2">
      <c r="A17" s="32"/>
      <c r="B17" s="33"/>
      <c r="C17" s="74"/>
      <c r="D17" s="75"/>
    </row>
    <row r="18" spans="1:13" x14ac:dyDescent="0.2">
      <c r="A18" s="32"/>
      <c r="B18" s="33"/>
      <c r="C18" s="74"/>
      <c r="D18" s="75"/>
      <c r="E18" s="76" t="s">
        <v>105</v>
      </c>
    </row>
    <row r="19" spans="1:13" x14ac:dyDescent="0.2">
      <c r="A19" s="32"/>
      <c r="B19" s="33"/>
      <c r="C19" s="74"/>
      <c r="D19" s="75"/>
    </row>
    <row r="20" spans="1:13" x14ac:dyDescent="0.2">
      <c r="A20" s="32"/>
      <c r="B20" s="33"/>
      <c r="C20" s="74"/>
      <c r="D20" s="77"/>
      <c r="E20" s="77"/>
      <c r="F20" s="77"/>
      <c r="G20" s="77"/>
      <c r="H20" s="77"/>
      <c r="I20" s="77"/>
      <c r="J20" s="77"/>
      <c r="K20" s="77"/>
      <c r="L20" s="77"/>
      <c r="M20" s="78"/>
    </row>
    <row r="21" spans="1:13" x14ac:dyDescent="0.2">
      <c r="A21" s="32"/>
      <c r="B21" s="33"/>
      <c r="C21" s="74"/>
      <c r="D21" s="79" t="s">
        <v>94</v>
      </c>
      <c r="E21" s="80" t="s">
        <v>106</v>
      </c>
      <c r="F21" s="81"/>
      <c r="G21" s="81"/>
      <c r="H21" s="81"/>
      <c r="I21" s="81"/>
      <c r="J21" s="81"/>
      <c r="K21" s="81"/>
      <c r="L21" s="81"/>
      <c r="M21" s="82"/>
    </row>
    <row r="22" spans="1:13" x14ac:dyDescent="0.2">
      <c r="A22" s="32"/>
      <c r="B22" s="33"/>
      <c r="C22" s="74"/>
      <c r="D22" s="83"/>
      <c r="E22" s="84"/>
      <c r="M22" s="85"/>
    </row>
    <row r="23" spans="1:13" x14ac:dyDescent="0.2">
      <c r="A23" s="32"/>
      <c r="B23" s="33"/>
      <c r="C23" s="74"/>
      <c r="D23" s="83"/>
      <c r="E23" s="86" t="s">
        <v>105</v>
      </c>
      <c r="M23" s="85"/>
    </row>
    <row r="24" spans="1:13" x14ac:dyDescent="0.2">
      <c r="A24" s="32"/>
      <c r="B24" s="33"/>
      <c r="C24" s="87"/>
      <c r="D24" s="88"/>
      <c r="E24" s="89"/>
      <c r="F24" s="90"/>
      <c r="G24" s="90"/>
      <c r="H24" s="90"/>
      <c r="I24" s="90"/>
      <c r="J24" s="90"/>
      <c r="K24" s="90"/>
      <c r="L24" s="90"/>
      <c r="M24" s="91"/>
    </row>
    <row r="25" spans="1:13" x14ac:dyDescent="0.2">
      <c r="A25" s="32"/>
      <c r="B25" s="33"/>
    </row>
    <row r="26" spans="1:13" x14ac:dyDescent="0.2">
      <c r="A26" s="32"/>
      <c r="B26" s="33"/>
      <c r="C26" s="92" t="s">
        <v>97</v>
      </c>
      <c r="D26" s="26" t="s">
        <v>98</v>
      </c>
      <c r="E26" s="80" t="s">
        <v>107</v>
      </c>
      <c r="F26" s="81"/>
      <c r="G26" s="81"/>
      <c r="H26" s="81"/>
      <c r="I26" s="81"/>
      <c r="J26" s="81"/>
      <c r="K26" s="81"/>
      <c r="L26" s="81"/>
      <c r="M26" s="82"/>
    </row>
    <row r="27" spans="1:13" x14ac:dyDescent="0.2">
      <c r="A27" s="32"/>
      <c r="B27" s="33"/>
      <c r="C27" s="93"/>
      <c r="D27" s="33"/>
      <c r="E27" s="84"/>
      <c r="M27" s="85"/>
    </row>
    <row r="28" spans="1:13" x14ac:dyDescent="0.2">
      <c r="A28" s="32"/>
      <c r="B28" s="67"/>
      <c r="C28" s="94"/>
      <c r="D28" s="67"/>
      <c r="E28" s="89" t="s">
        <v>108</v>
      </c>
      <c r="F28" s="90"/>
      <c r="G28" s="90"/>
      <c r="H28" s="90"/>
      <c r="I28" s="90"/>
      <c r="J28" s="90"/>
      <c r="K28" s="90"/>
      <c r="L28" s="90"/>
      <c r="M28" s="91"/>
    </row>
  </sheetData>
  <mergeCells count="15">
    <mergeCell ref="C16:C24"/>
    <mergeCell ref="D16:D19"/>
    <mergeCell ref="D21:D24"/>
    <mergeCell ref="C26:C28"/>
    <mergeCell ref="D26:D28"/>
    <mergeCell ref="A3:A28"/>
    <mergeCell ref="B3:B14"/>
    <mergeCell ref="C3:C9"/>
    <mergeCell ref="D3:D5"/>
    <mergeCell ref="D7:D9"/>
    <mergeCell ref="C10:M10"/>
    <mergeCell ref="C11:C14"/>
    <mergeCell ref="D11:D14"/>
    <mergeCell ref="B15:M15"/>
    <mergeCell ref="B16:B28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28"/>
  <sheetViews>
    <sheetView topLeftCell="A10" workbookViewId="0">
      <selection activeCell="A10" sqref="A1:XFD1048576"/>
    </sheetView>
  </sheetViews>
  <sheetFormatPr baseColWidth="10" defaultRowHeight="15.75" x14ac:dyDescent="0.25"/>
  <cols>
    <col min="1" max="1" width="10.75" style="13" customWidth="1"/>
    <col min="2" max="2" width="11" style="13" customWidth="1"/>
    <col min="3" max="16384" width="11" style="13"/>
  </cols>
  <sheetData>
    <row r="4" spans="2:11" x14ac:dyDescent="0.25">
      <c r="B4" s="13" t="s">
        <v>0</v>
      </c>
      <c r="F4" s="14">
        <v>20350</v>
      </c>
      <c r="G4" s="13" t="s">
        <v>1</v>
      </c>
    </row>
    <row r="5" spans="2:11" x14ac:dyDescent="0.25">
      <c r="F5" s="14"/>
    </row>
    <row r="6" spans="2:11" x14ac:dyDescent="0.25">
      <c r="F6" s="14"/>
    </row>
    <row r="7" spans="2:11" x14ac:dyDescent="0.25">
      <c r="H7" s="13" t="s">
        <v>2</v>
      </c>
    </row>
    <row r="8" spans="2:11" x14ac:dyDescent="0.25">
      <c r="F8" s="13" t="s">
        <v>3</v>
      </c>
    </row>
    <row r="9" spans="2:11" x14ac:dyDescent="0.25">
      <c r="B9" s="13" t="s">
        <v>4</v>
      </c>
      <c r="H9" s="13" t="s">
        <v>5</v>
      </c>
      <c r="K9" s="13" t="s">
        <v>6</v>
      </c>
    </row>
    <row r="11" spans="2:11" x14ac:dyDescent="0.25">
      <c r="H11" s="13" t="s">
        <v>2</v>
      </c>
    </row>
    <row r="12" spans="2:11" x14ac:dyDescent="0.25">
      <c r="F12" s="13" t="s">
        <v>7</v>
      </c>
    </row>
    <row r="13" spans="2:11" x14ac:dyDescent="0.25">
      <c r="H13" s="13" t="s">
        <v>5</v>
      </c>
    </row>
    <row r="16" spans="2:11" x14ac:dyDescent="0.25">
      <c r="B16" s="13" t="s">
        <v>8</v>
      </c>
      <c r="D16" s="13" t="s">
        <v>9</v>
      </c>
      <c r="G16" s="13" t="s">
        <v>10</v>
      </c>
    </row>
    <row r="18" spans="2:10" x14ac:dyDescent="0.25">
      <c r="D18" s="13" t="s">
        <v>11</v>
      </c>
      <c r="G18" s="13">
        <v>9000</v>
      </c>
    </row>
    <row r="19" spans="2:10" x14ac:dyDescent="0.25">
      <c r="D19" s="13" t="s">
        <v>12</v>
      </c>
      <c r="G19" s="13">
        <v>30000</v>
      </c>
    </row>
    <row r="22" spans="2:10" x14ac:dyDescent="0.25">
      <c r="D22" s="13" t="s">
        <v>13</v>
      </c>
      <c r="J22" s="13">
        <v>7000</v>
      </c>
    </row>
    <row r="25" spans="2:10" x14ac:dyDescent="0.25">
      <c r="B25" s="13" t="s">
        <v>14</v>
      </c>
    </row>
    <row r="27" spans="2:10" x14ac:dyDescent="0.25">
      <c r="D27" s="13" t="s">
        <v>15</v>
      </c>
    </row>
    <row r="28" spans="2:10" x14ac:dyDescent="0.25">
      <c r="D28" s="13" t="s">
        <v>16</v>
      </c>
    </row>
  </sheetData>
  <pageMargins left="0" right="0" top="0.39370078740157505" bottom="0.39370078740157505" header="0" footer="0"/>
  <pageSetup paperSize="9" scale="81" fitToWidth="0" fitToHeight="0" pageOrder="overThenDown" orientation="landscape" useFirstPageNumber="1" horizontalDpi="300" verticalDpi="300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B8" workbookViewId="0">
      <selection activeCell="D22" sqref="D22"/>
    </sheetView>
  </sheetViews>
  <sheetFormatPr baseColWidth="10" defaultRowHeight="14.25" x14ac:dyDescent="0.2"/>
  <cols>
    <col min="1" max="1" width="32.5" customWidth="1"/>
    <col min="2" max="2" width="30" customWidth="1"/>
    <col min="3" max="3" width="30.125" customWidth="1"/>
    <col min="4" max="4" width="35.75" customWidth="1"/>
    <col min="5" max="5" width="11" customWidth="1"/>
  </cols>
  <sheetData>
    <row r="1" spans="1:4" ht="53.65" customHeight="1" x14ac:dyDescent="0.2">
      <c r="B1" s="18" t="s">
        <v>17</v>
      </c>
      <c r="C1" s="18"/>
      <c r="D1" s="18"/>
    </row>
    <row r="2" spans="1:4" ht="38.1" customHeight="1" x14ac:dyDescent="0.2">
      <c r="B2" s="1"/>
      <c r="C2" s="1"/>
      <c r="D2" s="1"/>
    </row>
    <row r="3" spans="1:4" ht="46.35" customHeight="1" x14ac:dyDescent="0.2">
      <c r="A3" s="2"/>
      <c r="B3" s="19" t="s">
        <v>18</v>
      </c>
      <c r="C3" s="19"/>
      <c r="D3" s="19" t="s">
        <v>19</v>
      </c>
    </row>
    <row r="4" spans="1:4" ht="15" x14ac:dyDescent="0.2">
      <c r="A4" s="2"/>
      <c r="B4" s="3"/>
      <c r="C4" s="3"/>
      <c r="D4" s="19"/>
    </row>
    <row r="5" spans="1:4" ht="28.35" customHeight="1" x14ac:dyDescent="0.2">
      <c r="A5" s="2"/>
      <c r="B5" s="4" t="s">
        <v>20</v>
      </c>
      <c r="C5" s="4" t="s">
        <v>21</v>
      </c>
      <c r="D5" s="19"/>
    </row>
    <row r="6" spans="1:4" ht="15" x14ac:dyDescent="0.2">
      <c r="A6" s="2"/>
      <c r="B6" s="3"/>
      <c r="C6" s="3"/>
      <c r="D6" s="3"/>
    </row>
    <row r="7" spans="1:4" ht="15" x14ac:dyDescent="0.2">
      <c r="A7" s="2"/>
      <c r="B7" s="3"/>
      <c r="C7" s="3"/>
      <c r="D7" s="3"/>
    </row>
    <row r="8" spans="1:4" x14ac:dyDescent="0.2">
      <c r="A8" s="20" t="s">
        <v>22</v>
      </c>
      <c r="B8" s="21" t="s">
        <v>23</v>
      </c>
      <c r="C8" s="21" t="s">
        <v>24</v>
      </c>
      <c r="D8" s="22" t="s">
        <v>25</v>
      </c>
    </row>
    <row r="9" spans="1:4" x14ac:dyDescent="0.2">
      <c r="A9" s="20"/>
      <c r="B9" s="21"/>
      <c r="C9" s="21"/>
      <c r="D9" s="22"/>
    </row>
    <row r="10" spans="1:4" ht="20.100000000000001" customHeight="1" x14ac:dyDescent="0.25">
      <c r="A10" s="20"/>
      <c r="B10" s="21"/>
      <c r="C10" s="21"/>
      <c r="D10" s="5" t="s">
        <v>26</v>
      </c>
    </row>
    <row r="11" spans="1:4" ht="15" x14ac:dyDescent="0.2">
      <c r="B11" s="2"/>
      <c r="C11" s="2"/>
      <c r="D11" s="2"/>
    </row>
    <row r="12" spans="1:4" x14ac:dyDescent="0.2">
      <c r="A12" s="20" t="s">
        <v>27</v>
      </c>
      <c r="B12" s="21" t="s">
        <v>28</v>
      </c>
      <c r="C12" s="21" t="s">
        <v>29</v>
      </c>
      <c r="D12" s="21" t="s">
        <v>30</v>
      </c>
    </row>
    <row r="13" spans="1:4" x14ac:dyDescent="0.2">
      <c r="A13" s="20"/>
      <c r="B13" s="21"/>
      <c r="C13" s="21"/>
      <c r="D13" s="21"/>
    </row>
    <row r="14" spans="1:4" x14ac:dyDescent="0.2">
      <c r="A14" s="20"/>
      <c r="B14" s="21"/>
      <c r="C14" s="21"/>
      <c r="D14" s="21"/>
    </row>
    <row r="15" spans="1:4" ht="15" x14ac:dyDescent="0.2">
      <c r="B15" s="2"/>
      <c r="C15" s="2"/>
      <c r="D15" s="2"/>
    </row>
    <row r="16" spans="1:4" x14ac:dyDescent="0.2">
      <c r="A16" s="20" t="s">
        <v>31</v>
      </c>
      <c r="B16" s="23" t="s">
        <v>32</v>
      </c>
      <c r="C16" s="23" t="s">
        <v>33</v>
      </c>
      <c r="D16" s="24" t="s">
        <v>34</v>
      </c>
    </row>
    <row r="17" spans="1:4" x14ac:dyDescent="0.2">
      <c r="A17" s="20"/>
      <c r="B17" s="23"/>
      <c r="C17" s="23"/>
      <c r="D17" s="24"/>
    </row>
    <row r="18" spans="1:4" ht="31.35" customHeight="1" x14ac:dyDescent="0.2">
      <c r="A18" s="20"/>
      <c r="B18" s="23"/>
      <c r="C18" s="23"/>
      <c r="D18" s="6" t="s">
        <v>35</v>
      </c>
    </row>
    <row r="19" spans="1:4" x14ac:dyDescent="0.2">
      <c r="A19" s="20"/>
      <c r="B19" s="24" t="s">
        <v>36</v>
      </c>
      <c r="C19" s="24" t="s">
        <v>37</v>
      </c>
      <c r="D19" s="23" t="s">
        <v>40</v>
      </c>
    </row>
    <row r="20" spans="1:4" ht="23.1" customHeight="1" x14ac:dyDescent="0.2">
      <c r="A20" s="20"/>
      <c r="B20" s="24"/>
      <c r="C20" s="24"/>
      <c r="D20" s="23"/>
    </row>
    <row r="21" spans="1:4" ht="26.85" customHeight="1" x14ac:dyDescent="0.2">
      <c r="A21" s="20"/>
      <c r="B21" s="7" t="s">
        <v>38</v>
      </c>
      <c r="C21" s="7" t="s">
        <v>39</v>
      </c>
      <c r="D21" s="23"/>
    </row>
  </sheetData>
  <mergeCells count="18">
    <mergeCell ref="D19:D21"/>
    <mergeCell ref="A12:A14"/>
    <mergeCell ref="B12:B14"/>
    <mergeCell ref="C12:C14"/>
    <mergeCell ref="D12:D14"/>
    <mergeCell ref="A16:A21"/>
    <mergeCell ref="B16:B18"/>
    <mergeCell ref="C16:C18"/>
    <mergeCell ref="D16:D17"/>
    <mergeCell ref="B19:B20"/>
    <mergeCell ref="C19:C20"/>
    <mergeCell ref="B1:D1"/>
    <mergeCell ref="B3:C3"/>
    <mergeCell ref="D3:D5"/>
    <mergeCell ref="A8:A10"/>
    <mergeCell ref="B8:B10"/>
    <mergeCell ref="C8:C10"/>
    <mergeCell ref="D8:D9"/>
  </mergeCells>
  <pageMargins left="0" right="0" top="0.39370078740157505" bottom="0.39370078740157505" header="0" footer="0"/>
  <pageSetup paperSize="9" scale="81" fitToWidth="0" fitToHeight="0" pageOrder="overThenDown" orientation="landscape" useFirstPageNumber="1" horizontalDpi="300" verticalDpi="300" r:id="rId1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L72"/>
  <sheetViews>
    <sheetView topLeftCell="A2" workbookViewId="0">
      <selection activeCell="B72" sqref="B72"/>
    </sheetView>
  </sheetViews>
  <sheetFormatPr baseColWidth="10" defaultRowHeight="15" x14ac:dyDescent="0.25"/>
  <cols>
    <col min="1" max="1" width="11" style="8" customWidth="1"/>
    <col min="2" max="4" width="11" style="8"/>
    <col min="5" max="5" width="5.875" style="8" customWidth="1"/>
    <col min="6" max="6" width="10" style="8" customWidth="1"/>
    <col min="7" max="9" width="11" style="8"/>
    <col min="10" max="10" width="10.75" style="8" customWidth="1"/>
    <col min="11" max="16384" width="11" style="8"/>
  </cols>
  <sheetData>
    <row r="3" spans="2:12" x14ac:dyDescent="0.25">
      <c r="B3" s="8" t="s">
        <v>84</v>
      </c>
    </row>
    <row r="4" spans="2:12" x14ac:dyDescent="0.25">
      <c r="B4" s="8" t="s">
        <v>41</v>
      </c>
      <c r="F4" s="9">
        <f>14000/12</f>
        <v>1166.6666666666667</v>
      </c>
      <c r="G4" s="8" t="s">
        <v>44</v>
      </c>
    </row>
    <row r="5" spans="2:12" x14ac:dyDescent="0.25">
      <c r="F5" s="10"/>
    </row>
    <row r="6" spans="2:12" x14ac:dyDescent="0.25">
      <c r="B6" s="8" t="s">
        <v>8</v>
      </c>
      <c r="D6" s="8" t="s">
        <v>49</v>
      </c>
    </row>
    <row r="7" spans="2:12" x14ac:dyDescent="0.25">
      <c r="D7" s="8" t="s">
        <v>45</v>
      </c>
    </row>
    <row r="8" spans="2:12" x14ac:dyDescent="0.25">
      <c r="D8" s="8" t="s">
        <v>46</v>
      </c>
    </row>
    <row r="10" spans="2:12" x14ac:dyDescent="0.25">
      <c r="B10" s="8" t="s">
        <v>43</v>
      </c>
    </row>
    <row r="11" spans="2:12" x14ac:dyDescent="0.25">
      <c r="B11" s="8" t="s">
        <v>42</v>
      </c>
    </row>
    <row r="13" spans="2:12" x14ac:dyDescent="0.25">
      <c r="B13" s="8" t="s">
        <v>47</v>
      </c>
    </row>
    <row r="14" spans="2:12" x14ac:dyDescent="0.25">
      <c r="B14" s="8" t="s">
        <v>48</v>
      </c>
    </row>
    <row r="16" spans="2:12" x14ac:dyDescent="0.25">
      <c r="B16" s="8" t="s">
        <v>51</v>
      </c>
      <c r="K16" s="11">
        <f>15000/12</f>
        <v>1250</v>
      </c>
      <c r="L16" s="8" t="s">
        <v>52</v>
      </c>
    </row>
    <row r="17" spans="2:2" x14ac:dyDescent="0.25">
      <c r="B17" s="8" t="s">
        <v>55</v>
      </c>
    </row>
    <row r="20" spans="2:2" x14ac:dyDescent="0.25">
      <c r="B20" s="8" t="s">
        <v>53</v>
      </c>
    </row>
    <row r="22" spans="2:2" x14ac:dyDescent="0.25">
      <c r="B22" s="8" t="s">
        <v>54</v>
      </c>
    </row>
    <row r="24" spans="2:2" x14ac:dyDescent="0.25">
      <c r="B24" s="8" t="s">
        <v>50</v>
      </c>
    </row>
    <row r="26" spans="2:2" x14ac:dyDescent="0.25">
      <c r="B26" s="8" t="s">
        <v>73</v>
      </c>
    </row>
    <row r="28" spans="2:2" x14ac:dyDescent="0.25">
      <c r="B28" s="8" t="s">
        <v>74</v>
      </c>
    </row>
    <row r="31" spans="2:2" x14ac:dyDescent="0.25">
      <c r="B31" s="15" t="s">
        <v>59</v>
      </c>
    </row>
    <row r="33" spans="2:9" x14ac:dyDescent="0.25">
      <c r="B33" s="8" t="s">
        <v>60</v>
      </c>
    </row>
    <row r="35" spans="2:9" x14ac:dyDescent="0.25">
      <c r="B35" s="8" t="s">
        <v>61</v>
      </c>
      <c r="G35" s="10">
        <f>15000*6000/29000</f>
        <v>3103.4482758620688</v>
      </c>
      <c r="H35" s="12">
        <f>G35/12</f>
        <v>258.62068965517238</v>
      </c>
      <c r="I35" s="8" t="s">
        <v>56</v>
      </c>
    </row>
    <row r="36" spans="2:9" x14ac:dyDescent="0.25">
      <c r="B36" s="8" t="s">
        <v>57</v>
      </c>
      <c r="G36" s="10">
        <f>14000*5000/30000</f>
        <v>2333.3333333333335</v>
      </c>
      <c r="H36" s="12">
        <f>G36/12</f>
        <v>194.44444444444446</v>
      </c>
      <c r="I36" s="8" t="s">
        <v>58</v>
      </c>
    </row>
    <row r="37" spans="2:9" x14ac:dyDescent="0.25">
      <c r="B37" s="8" t="s">
        <v>62</v>
      </c>
      <c r="G37" s="12">
        <f>G36*11/12</f>
        <v>2138.8888888888891</v>
      </c>
      <c r="H37" s="8" t="s">
        <v>66</v>
      </c>
    </row>
    <row r="38" spans="2:9" x14ac:dyDescent="0.25">
      <c r="B38" s="8" t="s">
        <v>65</v>
      </c>
      <c r="G38" s="12">
        <f>G35-G37</f>
        <v>964.5593869731797</v>
      </c>
    </row>
    <row r="40" spans="2:9" x14ac:dyDescent="0.25">
      <c r="B40" s="8" t="s">
        <v>63</v>
      </c>
    </row>
    <row r="41" spans="2:9" x14ac:dyDescent="0.25">
      <c r="B41" s="8" t="s">
        <v>64</v>
      </c>
      <c r="G41" s="12">
        <f>H36*11</f>
        <v>2138.8888888888891</v>
      </c>
      <c r="H41" s="8" t="s">
        <v>67</v>
      </c>
    </row>
    <row r="42" spans="2:9" x14ac:dyDescent="0.25">
      <c r="B42" s="8" t="s">
        <v>68</v>
      </c>
      <c r="G42" s="12">
        <f>G38</f>
        <v>964.5593869731797</v>
      </c>
    </row>
    <row r="43" spans="2:9" x14ac:dyDescent="0.25">
      <c r="G43" s="12">
        <f>SUM(G41:G42)</f>
        <v>3103.4482758620688</v>
      </c>
    </row>
    <row r="46" spans="2:9" x14ac:dyDescent="0.25">
      <c r="B46" s="8" t="s">
        <v>69</v>
      </c>
      <c r="F46" s="10">
        <v>2500</v>
      </c>
    </row>
    <row r="47" spans="2:9" x14ac:dyDescent="0.25">
      <c r="B47" s="8" t="s">
        <v>70</v>
      </c>
      <c r="F47" s="10">
        <f>2%*F46</f>
        <v>50</v>
      </c>
    </row>
    <row r="48" spans="2:9" x14ac:dyDescent="0.25">
      <c r="B48" s="8" t="s">
        <v>71</v>
      </c>
      <c r="F48" s="10">
        <f>G38</f>
        <v>964.5593869731797</v>
      </c>
    </row>
    <row r="49" spans="2:11" x14ac:dyDescent="0.25">
      <c r="B49" s="8" t="s">
        <v>72</v>
      </c>
      <c r="F49" s="10">
        <f>SUM(F46:F48)</f>
        <v>3514.5593869731797</v>
      </c>
    </row>
    <row r="52" spans="2:11" x14ac:dyDescent="0.25">
      <c r="B52" s="17" t="s">
        <v>75</v>
      </c>
    </row>
    <row r="54" spans="2:11" x14ac:dyDescent="0.25">
      <c r="B54" s="8" t="s">
        <v>61</v>
      </c>
      <c r="H54" s="10">
        <f>15000*6000/29000</f>
        <v>3103.4482758620688</v>
      </c>
      <c r="J54" s="12">
        <f>H54/12</f>
        <v>258.62068965517238</v>
      </c>
      <c r="K54" s="8" t="s">
        <v>56</v>
      </c>
    </row>
    <row r="55" spans="2:11" x14ac:dyDescent="0.25">
      <c r="B55" s="8" t="s">
        <v>76</v>
      </c>
      <c r="F55" s="8" t="s">
        <v>77</v>
      </c>
      <c r="H55" s="12">
        <f>50%*H54</f>
        <v>1551.7241379310344</v>
      </c>
      <c r="I55" s="10"/>
      <c r="J55" s="12"/>
    </row>
    <row r="56" spans="2:11" x14ac:dyDescent="0.25">
      <c r="B56" s="8" t="s">
        <v>78</v>
      </c>
      <c r="H56" s="16">
        <f>H54-H55</f>
        <v>1551.7241379310344</v>
      </c>
      <c r="I56" s="10"/>
      <c r="J56" s="12"/>
    </row>
    <row r="57" spans="2:11" x14ac:dyDescent="0.25">
      <c r="H57" s="12"/>
      <c r="I57" s="10"/>
      <c r="J57" s="12"/>
    </row>
    <row r="58" spans="2:11" x14ac:dyDescent="0.25">
      <c r="B58" s="8" t="s">
        <v>57</v>
      </c>
      <c r="H58" s="10">
        <f>14000*5000/30000</f>
        <v>2333.3333333333335</v>
      </c>
      <c r="J58" s="12">
        <f>H58/12</f>
        <v>194.44444444444446</v>
      </c>
      <c r="K58" s="8" t="s">
        <v>58</v>
      </c>
    </row>
    <row r="59" spans="2:11" x14ac:dyDescent="0.25">
      <c r="B59" s="8" t="s">
        <v>76</v>
      </c>
      <c r="F59" s="8" t="s">
        <v>77</v>
      </c>
      <c r="H59" s="12">
        <f>H58*50%</f>
        <v>1166.6666666666667</v>
      </c>
      <c r="I59" s="10"/>
      <c r="J59" s="12"/>
    </row>
    <row r="60" spans="2:11" x14ac:dyDescent="0.25">
      <c r="B60" s="8" t="s">
        <v>78</v>
      </c>
      <c r="H60" s="16">
        <f>H58-H59</f>
        <v>1166.6666666666667</v>
      </c>
      <c r="I60" s="10"/>
      <c r="J60" s="12"/>
    </row>
    <row r="61" spans="2:11" x14ac:dyDescent="0.25">
      <c r="B61" s="8" t="s">
        <v>62</v>
      </c>
      <c r="H61" s="12">
        <f>H60*11/12</f>
        <v>1069.4444444444446</v>
      </c>
      <c r="J61" s="8" t="s">
        <v>79</v>
      </c>
    </row>
    <row r="62" spans="2:11" x14ac:dyDescent="0.25">
      <c r="B62" s="8" t="s">
        <v>65</v>
      </c>
      <c r="H62" s="12">
        <f>H56-H61</f>
        <v>482.27969348658985</v>
      </c>
      <c r="I62" s="12"/>
    </row>
    <row r="64" spans="2:11" x14ac:dyDescent="0.25">
      <c r="B64" s="8" t="s">
        <v>63</v>
      </c>
    </row>
    <row r="65" spans="2:8" x14ac:dyDescent="0.25">
      <c r="B65" s="8" t="s">
        <v>80</v>
      </c>
      <c r="D65" s="12">
        <f>H60/12</f>
        <v>97.222222222222229</v>
      </c>
      <c r="G65" s="12">
        <f>D65*11</f>
        <v>1069.4444444444446</v>
      </c>
      <c r="H65" s="8" t="s">
        <v>67</v>
      </c>
    </row>
    <row r="66" spans="2:8" x14ac:dyDescent="0.25">
      <c r="B66" s="8" t="s">
        <v>68</v>
      </c>
      <c r="G66" s="12">
        <f>+H62</f>
        <v>482.27969348658985</v>
      </c>
    </row>
    <row r="67" spans="2:8" x14ac:dyDescent="0.25">
      <c r="G67" s="12">
        <f>SUM(G65:G66)</f>
        <v>1551.7241379310344</v>
      </c>
    </row>
    <row r="69" spans="2:8" x14ac:dyDescent="0.25">
      <c r="B69" s="8" t="s">
        <v>81</v>
      </c>
    </row>
    <row r="70" spans="2:8" x14ac:dyDescent="0.25">
      <c r="B70" s="8" t="s">
        <v>85</v>
      </c>
    </row>
    <row r="71" spans="2:8" x14ac:dyDescent="0.25">
      <c r="B71" s="8" t="s">
        <v>86</v>
      </c>
    </row>
    <row r="72" spans="2:8" x14ac:dyDescent="0.25">
      <c r="B72" t="s">
        <v>83</v>
      </c>
      <c r="G72" t="s">
        <v>82</v>
      </c>
    </row>
  </sheetData>
  <phoneticPr fontId="9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fitToWidth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LEGISLATION VEHICULES ELECT. </vt:lpstr>
      <vt:lpstr>SCHEMA AN VEHICULE </vt:lpstr>
      <vt:lpstr>ENONCE_1_</vt:lpstr>
      <vt:lpstr>AVANTAGE_EN_NATURE_VEHICULE_</vt:lpstr>
      <vt:lpstr>ENONCE_2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revision>3</cp:revision>
  <cp:lastPrinted>2023-10-19T16:36:51Z</cp:lastPrinted>
  <dcterms:created xsi:type="dcterms:W3CDTF">2013-05-25T10:47:22Z</dcterms:created>
  <dcterms:modified xsi:type="dcterms:W3CDTF">2023-10-19T16:37:18Z</dcterms:modified>
</cp:coreProperties>
</file>